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2795" tabRatio="614" activeTab="0"/>
  </bookViews>
  <sheets>
    <sheet name="Credit Suisse" sheetId="1" r:id="rId1"/>
    <sheet name="Noncontrolling interests" sheetId="2" r:id="rId2"/>
    <sheet name="Core Results" sheetId="3" r:id="rId3"/>
    <sheet name="Core Results by region" sheetId="4" r:id="rId4"/>
    <sheet name="Private Banking" sheetId="5" r:id="rId5"/>
    <sheet name="Wealth Management" sheetId="6" r:id="rId6"/>
    <sheet name="Corporate &amp; Retail Banking" sheetId="7" r:id="rId7"/>
    <sheet name="Investment Banking" sheetId="8" r:id="rId8"/>
    <sheet name="Asset Management" sheetId="9" r:id="rId9"/>
    <sheet name="Corporate Center" sheetId="10" r:id="rId10"/>
    <sheet name="Assets under Management" sheetId="11" r:id="rId11"/>
  </sheets>
  <definedNames>
    <definedName name="_xlnm.Print_Area" localSheetId="8">'Asset Management'!$A$1:$Z$116</definedName>
    <definedName name="_xlnm.Print_Area" localSheetId="10">'Assets under Management'!$A$1:$Z$27</definedName>
    <definedName name="_xlnm.Print_Area" localSheetId="2">'Core Results'!$A$1:$Z$55</definedName>
    <definedName name="_xlnm.Print_Area" localSheetId="3">'Core Results by region'!$A$1:$T$24</definedName>
    <definedName name="_xlnm.Print_Area" localSheetId="6">'Corporate &amp; Retail Banking'!$A$1:$Z$41</definedName>
    <definedName name="_xlnm.Print_Area" localSheetId="9">'Corporate Center'!$A$1:$Z$19</definedName>
    <definedName name="_xlnm.Print_Area" localSheetId="0">'Credit Suisse'!$A$1:$Z$83</definedName>
    <definedName name="_xlnm.Print_Area" localSheetId="7">'Investment Banking'!$A$1:$Z$55</definedName>
    <definedName name="_xlnm.Print_Area" localSheetId="1">'Noncontrolling interests'!$A$1:$Z$23</definedName>
    <definedName name="_xlnm.Print_Area" localSheetId="4">'Private Banking'!$A$1:$Z$38</definedName>
    <definedName name="_xlnm.Print_Area" localSheetId="5">'Wealth Management'!$A$1:$Z$98</definedName>
    <definedName name="_xlnm.Print_Titles" localSheetId="8">'Asset Management'!$B:$B,'Asset Management'!$1:$3</definedName>
    <definedName name="_xlnm.Print_Titles" localSheetId="10">'Assets under Management'!$B:$B,'Assets under Management'!$1:$3</definedName>
    <definedName name="_xlnm.Print_Titles" localSheetId="2">'Core Results'!$B:$B,'Core Results'!$1:$3</definedName>
    <definedName name="_xlnm.Print_Titles" localSheetId="3">'Core Results by region'!$B:$B,'Core Results by region'!$1:$3</definedName>
    <definedName name="_xlnm.Print_Titles" localSheetId="6">'Corporate &amp; Retail Banking'!$B:$B,'Corporate &amp; Retail Banking'!$1:$3</definedName>
    <definedName name="_xlnm.Print_Titles" localSheetId="9">'Corporate Center'!$B:$B,'Corporate Center'!$1:$3</definedName>
    <definedName name="_xlnm.Print_Titles" localSheetId="0">'Credit Suisse'!$B:$B,'Credit Suisse'!$1:$3</definedName>
    <definedName name="_xlnm.Print_Titles" localSheetId="7">'Investment Banking'!$B:$B,'Investment Banking'!$1:$3</definedName>
    <definedName name="_xlnm.Print_Titles" localSheetId="1">'Noncontrolling interests'!$B:$B,'Noncontrolling interests'!$1:$3</definedName>
    <definedName name="_xlnm.Print_Titles" localSheetId="4">'Private Banking'!$B:$B,'Private Banking'!$1:$3</definedName>
    <definedName name="_xlnm.Print_Titles" localSheetId="5">'Wealth Management'!$B:$B,'Wealth Management'!$1:$3</definedName>
  </definedNames>
  <calcPr fullCalcOnLoad="1" fullPrecision="0"/>
</workbook>
</file>

<file path=xl/sharedStrings.xml><?xml version="1.0" encoding="utf-8"?>
<sst xmlns="http://schemas.openxmlformats.org/spreadsheetml/2006/main" count="751" uniqueCount="207">
  <si>
    <t>Assets under Management</t>
  </si>
  <si>
    <t>Assets managed on behalf of other segments</t>
  </si>
  <si>
    <t>Net new assets (CHF billion)</t>
  </si>
  <si>
    <t>Total non-interest income</t>
  </si>
  <si>
    <t>Equity</t>
  </si>
  <si>
    <t>Recurring</t>
  </si>
  <si>
    <t>Transaction-based</t>
  </si>
  <si>
    <t>Gross and net margin on assets under management (bp)</t>
  </si>
  <si>
    <t>Gross margin</t>
  </si>
  <si>
    <t>Number of relationship managers</t>
  </si>
  <si>
    <t>Other</t>
  </si>
  <si>
    <t>1Q05</t>
  </si>
  <si>
    <t>2Q05</t>
  </si>
  <si>
    <t>3Q05</t>
  </si>
  <si>
    <t>4Q05</t>
  </si>
  <si>
    <t>1Q06</t>
  </si>
  <si>
    <t>2Q06</t>
  </si>
  <si>
    <t>3Q06</t>
  </si>
  <si>
    <t>4Q06</t>
  </si>
  <si>
    <t>Credit Suisse</t>
  </si>
  <si>
    <t>Results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</si>
  <si>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</si>
  <si>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</si>
  <si>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</si>
  <si>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</si>
  <si>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</si>
  <si>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</si>
  <si>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</si>
  <si>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</si>
  <si>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</si>
  <si>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Total other operating expenses</t>
  </si>
  <si>
    <t>Total operating expenses</t>
  </si>
  <si>
    <t>Income tax expense</t>
  </si>
  <si>
    <t>Income from discontinued operations</t>
  </si>
  <si>
    <t>Extraordinary items</t>
  </si>
  <si>
    <t>Cumulative effect of accounting changes</t>
  </si>
  <si>
    <t>–</t>
  </si>
  <si>
    <t>Core Results</t>
  </si>
  <si>
    <t>Fixed income trading</t>
  </si>
  <si>
    <t>Equity trading</t>
  </si>
  <si>
    <t>Investment Banking</t>
  </si>
  <si>
    <t>Wealth Management</t>
  </si>
  <si>
    <t>Corporate &amp; Retail Banking</t>
  </si>
  <si>
    <t>Private Banking</t>
  </si>
  <si>
    <t>Asset Management</t>
  </si>
  <si>
    <t>Corporate Center</t>
  </si>
  <si>
    <t>Assets under management</t>
  </si>
  <si>
    <t>Assets under management (CHF billion)</t>
  </si>
  <si>
    <t>Net revenue detail (CHF million)</t>
  </si>
  <si>
    <t>Debt underwriting</t>
  </si>
  <si>
    <t>Equity underwriting</t>
  </si>
  <si>
    <t>Total underwriting</t>
  </si>
  <si>
    <t>Advisory and other fees</t>
  </si>
  <si>
    <t>Total underwriting and advisory</t>
  </si>
  <si>
    <t>Total trading</t>
  </si>
  <si>
    <t>1Q07</t>
  </si>
  <si>
    <t>Private equity</t>
  </si>
  <si>
    <t>Number of branches</t>
  </si>
  <si>
    <t>Average one-day, 99% Value-at-Risk (CHF million)</t>
  </si>
  <si>
    <t>Interest rate and credit spread</t>
  </si>
  <si>
    <t>Foreign exchange</t>
  </si>
  <si>
    <t>Commodity</t>
  </si>
  <si>
    <t>Diversification benefit</t>
  </si>
  <si>
    <t>Average one-day, 99% Value-at-Risk</t>
  </si>
  <si>
    <t>Non-compensation/revenue ratio</t>
  </si>
  <si>
    <t>Cost/income ratio</t>
  </si>
  <si>
    <t>Pre-tax income margin</t>
  </si>
  <si>
    <t>Earnings per share (CHF)</t>
  </si>
  <si>
    <t>Balance sheet statistics (CHF million)</t>
  </si>
  <si>
    <t>Total assets</t>
  </si>
  <si>
    <t>Net loans</t>
  </si>
  <si>
    <t>Goodwill</t>
  </si>
  <si>
    <t>Other intangible assets</t>
  </si>
  <si>
    <t>Total shareholders' equity</t>
  </si>
  <si>
    <t>Tangible shareholders' equity</t>
  </si>
  <si>
    <t>Return on equity (%)</t>
  </si>
  <si>
    <t>Book value per share (CHF)</t>
  </si>
  <si>
    <t>Total book value per share</t>
  </si>
  <si>
    <t>Tangible book value per share</t>
  </si>
  <si>
    <t>Shares outstanding (million)</t>
  </si>
  <si>
    <t>Total treasury shares</t>
  </si>
  <si>
    <t>Shares outstanding</t>
  </si>
  <si>
    <t>Risk-weighted assets (CHF million)</t>
  </si>
  <si>
    <t>Tier 1 capital (CHF million)</t>
  </si>
  <si>
    <t>Tier 1 ratio (%)</t>
  </si>
  <si>
    <t>Total capital ratio (%)</t>
  </si>
  <si>
    <t>Utilized economic capital and return</t>
  </si>
  <si>
    <t>Number of employees (full-time equivalents)</t>
  </si>
  <si>
    <t>Number of employees</t>
  </si>
  <si>
    <t>Growth in assets under management (CHF billion)</t>
  </si>
  <si>
    <t>Net new assets</t>
  </si>
  <si>
    <t>Total other effects</t>
  </si>
  <si>
    <t>Common shares issued</t>
  </si>
  <si>
    <t>Net margin (pre-tax)</t>
  </si>
  <si>
    <t>2Q07</t>
  </si>
  <si>
    <t>Growth in assets under management (rolling four-quarter average) (%)</t>
  </si>
  <si>
    <t>3Q07</t>
  </si>
  <si>
    <t>4Q07</t>
  </si>
  <si>
    <t>Growth in assets under management
(rolling four-quarter average)</t>
  </si>
  <si>
    <t>Effective tax rate</t>
  </si>
  <si>
    <t>1Q08</t>
  </si>
  <si>
    <t>Risk metrics (CHF million)</t>
  </si>
  <si>
    <t xml:space="preserve">  Wealth Management</t>
  </si>
  <si>
    <t xml:space="preserve">  Corporate &amp; Retail Banking</t>
  </si>
  <si>
    <t>Switzerland</t>
  </si>
  <si>
    <t>Americas</t>
  </si>
  <si>
    <t>EMEA</t>
  </si>
  <si>
    <t>Asia Pacific</t>
  </si>
  <si>
    <t>Equities</t>
  </si>
  <si>
    <t xml:space="preserve">Real estate </t>
  </si>
  <si>
    <t xml:space="preserve">Credit strategies </t>
  </si>
  <si>
    <t xml:space="preserve">Alternative investment strategies </t>
  </si>
  <si>
    <t xml:space="preserve">Fixed income </t>
  </si>
  <si>
    <t>Credit strategies</t>
  </si>
  <si>
    <t xml:space="preserve">    of which discretionary assets</t>
  </si>
  <si>
    <t xml:space="preserve">    of which advisory assets </t>
  </si>
  <si>
    <t>Assets under management by currency (CHF billion)</t>
  </si>
  <si>
    <t>USD</t>
  </si>
  <si>
    <t>EUR</t>
  </si>
  <si>
    <t>CHF</t>
  </si>
  <si>
    <t xml:space="preserve">Assets under management </t>
  </si>
  <si>
    <t xml:space="preserve">Currency </t>
  </si>
  <si>
    <t xml:space="preserve">Other </t>
  </si>
  <si>
    <t xml:space="preserve">    of which advisory assets</t>
  </si>
  <si>
    <t xml:space="preserve">Assets under management by currency (CHF billion) </t>
  </si>
  <si>
    <t>Assets under management by region (CHF billion)</t>
  </si>
  <si>
    <t xml:space="preserve">Asia Pacific </t>
  </si>
  <si>
    <t xml:space="preserve">Net new assets by region (CHF billion) </t>
  </si>
  <si>
    <t xml:space="preserve">Switzerland </t>
  </si>
  <si>
    <t>Currency</t>
  </si>
  <si>
    <t xml:space="preserve">Core Results reporting by region </t>
  </si>
  <si>
    <t>Net revenues (CHF million)</t>
  </si>
  <si>
    <t xml:space="preserve">America </t>
  </si>
  <si>
    <t xml:space="preserve">Net revenues </t>
  </si>
  <si>
    <t>Core Results by region</t>
  </si>
  <si>
    <t>Net income/(loss)</t>
  </si>
  <si>
    <t>Multi-asset class solutions</t>
  </si>
  <si>
    <t>Income tax expense/(benefit)</t>
  </si>
  <si>
    <t>Growth in assets under management (annualized) (%)</t>
  </si>
  <si>
    <t xml:space="preserve">Market movements </t>
  </si>
  <si>
    <t>2Q08</t>
  </si>
  <si>
    <t>3Q08</t>
  </si>
  <si>
    <t>4Q08</t>
  </si>
  <si>
    <t>Income/(loss) from continuing
operations before taxes</t>
  </si>
  <si>
    <t>Income/(loss) from
continuing operations</t>
  </si>
  <si>
    <t>Pre-tax return on average
utilized economic capital (%)</t>
  </si>
  <si>
    <t>Average utilized
economic capital (CHF million)</t>
  </si>
  <si>
    <t>Growth in
assets under management</t>
  </si>
  <si>
    <t>Growth in
assets under management
(rolling four-quarter average)</t>
  </si>
  <si>
    <t>Securities purchased
from our money market funds</t>
  </si>
  <si>
    <t>Corporate &amp;
Retail Banking</t>
  </si>
  <si>
    <t>Income/(loss) from discontinued operations</t>
  </si>
  <si>
    <t>Total eligible capital (CHF million)</t>
  </si>
  <si>
    <t>Basic earnings/(loss) per share
from continuing operations</t>
  </si>
  <si>
    <t>Basic earnings/(loss) per share</t>
  </si>
  <si>
    <t>Diluted earnings/(loss) per share
from continuing operations</t>
  </si>
  <si>
    <t>Diluted earnings/(loss) per share</t>
  </si>
  <si>
    <t>Income before taxes (CHF million)</t>
  </si>
  <si>
    <t>Income before taxes</t>
  </si>
  <si>
    <t>Income/(loss) before taxes</t>
  </si>
  <si>
    <t>Traditional investment strategies</t>
  </si>
  <si>
    <t xml:space="preserve">Traditional investment strategies </t>
  </si>
  <si>
    <t>1)</t>
  </si>
  <si>
    <t xml:space="preserve">Assets under management from continuing operations </t>
  </si>
  <si>
    <t xml:space="preserve">Discontinued operations </t>
  </si>
  <si>
    <t>1Q09</t>
  </si>
  <si>
    <t>Less net income attributable to
noncontrolling interests</t>
  </si>
  <si>
    <t>Statements of operations (CHF million)</t>
  </si>
  <si>
    <t>Statement of operations metrics (%)</t>
  </si>
  <si>
    <t>Noncontrolling interests without SEI</t>
  </si>
  <si>
    <t>of which extraordinary items</t>
  </si>
  <si>
    <t>of which income/(loss) from
continuing operations</t>
  </si>
  <si>
    <t>of which cumulative effect
of accounting changes</t>
  </si>
  <si>
    <t>Less net income/(loss) attributable to noncontrolling interests</t>
  </si>
  <si>
    <t>Less net income/(loss) attributable to
noncontrolling interests</t>
  </si>
  <si>
    <t>1) 2)</t>
  </si>
  <si>
    <t>2)</t>
  </si>
  <si>
    <t xml:space="preserve">Liquid strategies </t>
  </si>
  <si>
    <t xml:space="preserve">Equity participations and joint ventures </t>
  </si>
  <si>
    <t>Net revenues before investment-related gains/(losses)</t>
  </si>
  <si>
    <t>Investment-related gains/(losses)</t>
  </si>
  <si>
    <t>Liquid strategies</t>
  </si>
  <si>
    <t>Equity participations and joint ventures</t>
  </si>
  <si>
    <t>Return on equity attributable
to shareholders</t>
  </si>
  <si>
    <t>Return on tangible equity attributable
to shareholders</t>
  </si>
  <si>
    <t>Net income attributable
to shareholders</t>
  </si>
  <si>
    <t>Net income/(loss) attributable
to shareholders</t>
  </si>
  <si>
    <t>Gross margin before
investment-related gains/(losses)</t>
  </si>
  <si>
    <t>Principle investments (CHF billion)</t>
  </si>
  <si>
    <t>Principle investments</t>
  </si>
  <si>
    <t>of which income/(loss) from
discontinued operations</t>
  </si>
  <si>
    <t>Position risk (99% confidence level 
for risk management purposes)</t>
  </si>
  <si>
    <t>Prior periods 2004 - 4Q06 have not been restated to reflect the agreement to sell parts of our traditional investment strategies business.</t>
  </si>
  <si>
    <t>Prior periods 2004 - 2006 have not been restated to reflect the transfer of the private funds group from Investment Banking to Asset Management.</t>
  </si>
  <si>
    <t>2Q09</t>
  </si>
  <si>
    <t>Asset management fees</t>
  </si>
  <si>
    <t>Placement fees</t>
  </si>
  <si>
    <t>Performance fees and carried interest</t>
  </si>
  <si>
    <t>Securities purchased from our money market funds</t>
  </si>
  <si>
    <r>
      <t xml:space="preserve">Net income margin from
continuing operations </t>
    </r>
    <r>
      <rPr>
        <vertAlign val="superscript"/>
        <sz val="10"/>
        <rFont val="Arial"/>
        <family val="2"/>
      </rPr>
      <t>2)</t>
    </r>
  </si>
  <si>
    <r>
      <t xml:space="preserve">Net income margin </t>
    </r>
    <r>
      <rPr>
        <vertAlign val="superscript"/>
        <sz val="10"/>
        <rFont val="Arial"/>
        <family val="2"/>
      </rPr>
      <t>2)</t>
    </r>
  </si>
  <si>
    <t>Net revenue detail by type (CHF million)</t>
  </si>
  <si>
    <t>Net revenue detail by line of business (CHF million)</t>
  </si>
  <si>
    <t>Based on amounts attributable to shareholders.</t>
  </si>
  <si>
    <t>3)</t>
  </si>
  <si>
    <t>Under Basel II from January 1, 2008. Prior periods are reported under Basel I and are therefore not comparable.</t>
  </si>
  <si>
    <r>
      <t>BIS statistics</t>
    </r>
    <r>
      <rPr>
        <b/>
        <sz val="14"/>
        <color indexed="45"/>
        <rFont val="Arial"/>
        <family val="2"/>
      </rPr>
      <t xml:space="preserve"> </t>
    </r>
    <r>
      <rPr>
        <b/>
        <vertAlign val="superscript"/>
        <sz val="12"/>
        <color indexed="16"/>
        <rFont val="Arial"/>
        <family val="2"/>
      </rPr>
      <t>3)</t>
    </r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</si>
</sst>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_);\(#,##0\);@_)"/>
    <numFmt numFmtId="173" formatCode="#,##0.0_);\(#,##0.0\);@_)"/>
    <numFmt numFmtId="174" formatCode="#,##0.00_);\(#,##0.00\);@_)"/>
    <numFmt numFmtId="175" formatCode="0.0"/>
    <numFmt numFmtId="176" formatCode=";;;"/>
    <numFmt numFmtId="177" formatCode="&quot;$&quot;#,##0.00_);\(&quot;$&quot;#,##0.00\)"/>
    <numFmt numFmtId="178" formatCode="_(* #,##0_);_(* \(#,##0\);_(* &quot;-&quot;_);_(@_)"/>
    <numFmt numFmtId="179" formatCode="_(* #,##0&quot;bp&quot;_);_(* \(#,##0&quot;bp&quot;\);_(* &quot;-bp&quot;_);_(@_)"/>
    <numFmt numFmtId="180" formatCode="#,##0.000_ ;[Red]\-#,##0.000\ "/>
    <numFmt numFmtId="181" formatCode="#,##0;\-#,##0;&quot;-&quot;"/>
    <numFmt numFmtId="182" formatCode="0.000_)"/>
    <numFmt numFmtId="183" formatCode="_(* #,##0.0_);_(* \(#,##0.0\);_(* &quot;-&quot;??_);_(@_)"/>
    <numFmt numFmtId="184" formatCode="&quot;$&quot;#,##0.0;\(&quot;$&quot;#,##0.0\);&quot;$&quot;#,##0.0"/>
    <numFmt numFmtId="185" formatCode="_(&quot;$&quot;* #,##0.0_);_(&quot;$&quot;* \(#,##0.0\);_(&quot;$&quot;* &quot;-&quot;_);_(@_)"/>
    <numFmt numFmtId="186" formatCode="&quot;$&quot;#,##0.00"/>
    <numFmt numFmtId="187" formatCode="_([$€-2]* #,##0.00_);_([$€-2]* \(#,##0.00\);_([$€-2]* &quot;-&quot;??_)"/>
    <numFmt numFmtId="188" formatCode="#,##0;\(#,##0\)"/>
    <numFmt numFmtId="189" formatCode="dd\-mmm\-yy_)"/>
    <numFmt numFmtId="190" formatCode="#,##0.0\x_);\(#,##0.0\x\);#,##0.0\x_);@_)"/>
    <numFmt numFmtId="191" formatCode="_(* #,##0\ \x_);_(* \(#,##0\ \x\);_(* &quot;-&quot;??_);_(@_)"/>
    <numFmt numFmtId="192" formatCode="_(* #,##0.0\ \x_);_(* \(#,##0.0\ \x\);_(* &quot;-&quot;??_);_(@_)"/>
    <numFmt numFmtId="193" formatCode="General_)"/>
    <numFmt numFmtId="194" formatCode="0.00000000000%"/>
    <numFmt numFmtId="195" formatCode="#,##0,_);\(#,##0,_)\)"/>
    <numFmt numFmtId="196" formatCode="0.0000000%"/>
    <numFmt numFmtId="197" formatCode="0.0%"/>
    <numFmt numFmtId="198" formatCode="#,##0.0\%_);\(#,##0.0\%\);#,##0.0\%_);@_)"/>
    <numFmt numFmtId="199" formatCode="#,##0.0,,;\(#,##0.0,,\)"/>
    <numFmt numFmtId="200" formatCode="mm/dd/yy"/>
    <numFmt numFmtId="201" formatCode="#,##0.0_);\(#,##0.0\);\-"/>
    <numFmt numFmtId="202" formatCode="#,##0.0_);\(#,##0.0\);\–"/>
    <numFmt numFmtId="203" formatCode="#,##0.0"/>
    <numFmt numFmtId="204" formatCode="#,##0.0;\(#,##0.0\)"/>
    <numFmt numFmtId="205" formatCode="#,##0.0;\(#,##0.0\);\–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-* #,##0.0_-;\-* #,##0.0_-;_-* &quot;-&quot;??_-;_-@_-"/>
    <numFmt numFmtId="211" formatCode="_-* #,##0_-;\-* #,##0_-;_-* &quot;-&quot;??_-;_-@_-"/>
    <numFmt numFmtId="212" formatCode="#,##0;\(#,##0\);\–"/>
  </numFmts>
  <fonts count="97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5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name val="Times New Roman"/>
      <family val="1"/>
    </font>
    <font>
      <sz val="11"/>
      <name val="MS ??"/>
      <family val="1"/>
    </font>
    <font>
      <sz val="10"/>
      <name val="MS Sans Serif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color indexed="45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1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0"/>
    </font>
    <font>
      <sz val="11"/>
      <name val="Tms Rmn"/>
      <family val="0"/>
    </font>
    <font>
      <sz val="8"/>
      <color indexed="12"/>
      <name val="Times New Roman"/>
      <family val="1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0"/>
    </font>
    <font>
      <sz val="8"/>
      <color indexed="8"/>
      <name val="Times New Roman"/>
      <family val="1"/>
    </font>
    <font>
      <sz val="10"/>
      <color indexed="8"/>
      <name val="Courier"/>
      <family val="0"/>
    </font>
    <font>
      <sz val="8"/>
      <color indexed="14"/>
      <name val="Times New Roman"/>
      <family val="1"/>
    </font>
    <font>
      <b/>
      <sz val="10"/>
      <color indexed="8"/>
      <name val="Courier"/>
      <family val="0"/>
    </font>
    <font>
      <sz val="10"/>
      <color indexed="16"/>
      <name val="MS Serif"/>
      <family val="0"/>
    </font>
    <font>
      <i/>
      <sz val="11"/>
      <color indexed="23"/>
      <name val="Calibri"/>
      <family val="2"/>
    </font>
    <font>
      <b/>
      <sz val="7"/>
      <name val="Arial"/>
      <family val="2"/>
    </font>
    <font>
      <sz val="7"/>
      <color indexed="8"/>
      <name val="Akzidenz Grotesk Light"/>
      <family val="0"/>
    </font>
    <font>
      <sz val="11"/>
      <color indexed="17"/>
      <name val="Calibri"/>
      <family val="2"/>
    </font>
    <font>
      <sz val="6.5"/>
      <color indexed="8"/>
      <name val="Akzidenz Grotesk Light"/>
      <family val="0"/>
    </font>
    <font>
      <b/>
      <sz val="8"/>
      <name val="Palatino"/>
      <family val="0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b/>
      <sz val="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8"/>
      <name val="Palatino"/>
      <family val="1"/>
    </font>
    <font>
      <sz val="12"/>
      <name val="Times New Roman"/>
      <family val="0"/>
    </font>
    <font>
      <sz val="11"/>
      <color indexed="60"/>
      <name val="Calibri"/>
      <family val="2"/>
    </font>
    <font>
      <sz val="7"/>
      <name val="Small Fonts"/>
      <family val="0"/>
    </font>
    <font>
      <sz val="11"/>
      <name val="Akzidenz Grotesk Light"/>
      <family val="0"/>
    </font>
    <font>
      <sz val="7"/>
      <name val="Arial"/>
      <family val="2"/>
    </font>
    <font>
      <sz val="8"/>
      <name val="Akzidenz Grotesk Light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ms Rmn"/>
      <family val="1"/>
    </font>
    <font>
      <sz val="10"/>
      <color indexed="10"/>
      <name val="MS Sans Serif"/>
      <family val="0"/>
    </font>
    <font>
      <sz val="8"/>
      <color indexed="8"/>
      <name val="Akzidenz Grotesk Light"/>
      <family val="0"/>
    </font>
    <font>
      <vertAlign val="superscript"/>
      <sz val="8"/>
      <color indexed="8"/>
      <name val="Akzidenz Grotesk Light"/>
      <family val="1"/>
    </font>
    <font>
      <sz val="9"/>
      <name val="Akzidenz Grotesk Light"/>
      <family val="0"/>
    </font>
    <font>
      <b/>
      <sz val="9"/>
      <name val="Arial"/>
      <family val="2"/>
    </font>
    <font>
      <sz val="7"/>
      <name val="Times New Roman"/>
      <family val="1"/>
    </font>
    <font>
      <sz val="10"/>
      <name val="Akzidenz Grotesk Light"/>
      <family val="2"/>
    </font>
    <font>
      <b/>
      <sz val="10"/>
      <color indexed="10"/>
      <name val="Arial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ＭＳ Ｐゴシック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45"/>
      <name val="Arial"/>
      <family val="2"/>
    </font>
    <font>
      <sz val="6.5"/>
      <name val="Akzidenz Grotesk Light"/>
      <family val="2"/>
    </font>
    <font>
      <sz val="11"/>
      <color indexed="37"/>
      <name val="Calibri"/>
      <family val="2"/>
    </font>
    <font>
      <b/>
      <sz val="10"/>
      <color indexed="62"/>
      <name val="Arial"/>
      <family val="2"/>
    </font>
    <font>
      <b/>
      <sz val="20"/>
      <color indexed="9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4"/>
      <color indexed="45"/>
      <name val="Arial"/>
      <family val="2"/>
    </font>
    <font>
      <b/>
      <vertAlign val="superscript"/>
      <sz val="12"/>
      <color indexed="1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3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ashed">
        <color indexed="55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83">
    <xf numFmtId="0" fontId="2" fillId="0" borderId="0">
      <alignment vertical="center"/>
      <protection/>
    </xf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" fillId="0" borderId="0">
      <alignment horizontal="right" vertical="top" wrapText="1"/>
      <protection/>
    </xf>
    <xf numFmtId="176" fontId="12" fillId="0" borderId="0" applyFont="0" applyFill="0" applyBorder="0" applyAlignment="0"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ont="0" applyAlignment="0">
      <protection/>
    </xf>
    <xf numFmtId="0" fontId="16" fillId="0" borderId="0" applyNumberFormat="0" applyAlignment="0">
      <protection/>
    </xf>
    <xf numFmtId="0" fontId="16" fillId="0" borderId="0" applyNumberFormat="0" applyFont="0" applyBorder="0" applyAlignment="0">
      <protection/>
    </xf>
    <xf numFmtId="0" fontId="16" fillId="0" borderId="1" applyNumberFormat="0" applyFont="0" applyAlignment="0">
      <protection/>
    </xf>
    <xf numFmtId="0" fontId="17" fillId="0" borderId="2" applyNumberFormat="0" applyAlignment="0">
      <protection/>
    </xf>
    <xf numFmtId="0" fontId="18" fillId="0" borderId="3" applyNumberFormat="0" applyFont="0" applyAlignment="0">
      <protection/>
    </xf>
    <xf numFmtId="0" fontId="15" fillId="0" borderId="2" applyNumberFormat="0" applyFont="0" applyAlignment="0">
      <protection/>
    </xf>
    <xf numFmtId="0" fontId="19" fillId="0" borderId="1" applyNumberFormat="0" applyFont="0" applyAlignment="0">
      <protection/>
    </xf>
    <xf numFmtId="0" fontId="15" fillId="0" borderId="4" applyNumberFormat="0" applyFont="0" applyAlignment="0"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177" fontId="22" fillId="10" borderId="5">
      <alignment/>
      <protection locked="0"/>
    </xf>
    <xf numFmtId="178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178" fontId="0" fillId="0" borderId="0" applyFont="0" applyFill="0" applyBorder="0" applyAlignment="0" applyProtection="0"/>
    <xf numFmtId="0" fontId="23" fillId="0" borderId="6" applyProtection="0">
      <alignment horizontal="left" wrapText="1"/>
    </xf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0" borderId="7">
      <alignment/>
      <protection hidden="1"/>
    </xf>
    <xf numFmtId="0" fontId="26" fillId="8" borderId="7" applyNumberFormat="0" applyFont="0" applyBorder="0" applyAlignment="0" applyProtection="0"/>
    <xf numFmtId="0" fontId="67" fillId="16" borderId="8" applyNumberFormat="0" applyAlignment="0" applyProtection="0"/>
    <xf numFmtId="0" fontId="27" fillId="17" borderId="0" applyNumberFormat="0" applyBorder="0" applyAlignment="0" applyProtection="0"/>
    <xf numFmtId="179" fontId="0" fillId="0" borderId="0">
      <alignment horizontal="right"/>
      <protection/>
    </xf>
    <xf numFmtId="0" fontId="29" fillId="16" borderId="9" applyNumberFormat="0" applyAlignment="0" applyProtection="0"/>
    <xf numFmtId="0" fontId="28" fillId="0" borderId="0" applyNumberFormat="0" applyFill="0" applyBorder="0" applyAlignment="0" applyProtection="0"/>
    <xf numFmtId="0" fontId="24" fillId="0" borderId="10" applyNumberFormat="0" applyFont="0" applyFill="0" applyAlignment="0" applyProtection="0"/>
    <xf numFmtId="0" fontId="24" fillId="0" borderId="11" applyNumberFormat="0" applyFont="0" applyFill="0" applyAlignment="0" applyProtection="0"/>
    <xf numFmtId="0" fontId="0" fillId="4" borderId="0">
      <alignment/>
      <protection/>
    </xf>
    <xf numFmtId="49" fontId="0" fillId="16" borderId="5">
      <alignment horizontal="left"/>
      <protection locked="0"/>
    </xf>
    <xf numFmtId="180" fontId="0" fillId="16" borderId="5">
      <alignment horizontal="right"/>
      <protection locked="0"/>
    </xf>
    <xf numFmtId="49" fontId="0" fillId="16" borderId="5">
      <alignment horizontal="left"/>
      <protection locked="0"/>
    </xf>
    <xf numFmtId="49" fontId="0" fillId="16" borderId="12">
      <alignment horizontal="left" wrapText="1"/>
      <protection locked="0"/>
    </xf>
    <xf numFmtId="40" fontId="14" fillId="0" borderId="0" applyFont="0" applyFill="0" applyBorder="0" applyAlignment="0" applyProtection="0"/>
    <xf numFmtId="181" fontId="23" fillId="0" borderId="0" applyFill="0" applyBorder="0" applyAlignment="0">
      <protection/>
    </xf>
    <xf numFmtId="0" fontId="29" fillId="16" borderId="9" applyNumberFormat="0" applyAlignment="0" applyProtection="0"/>
    <xf numFmtId="0" fontId="30" fillId="18" borderId="13" applyNumberFormat="0" applyAlignment="0" applyProtection="0"/>
    <xf numFmtId="0" fontId="1" fillId="0" borderId="0">
      <alignment vertical="top" wrapText="1"/>
      <protection/>
    </xf>
    <xf numFmtId="0" fontId="0" fillId="19" borderId="0" applyNumberFormat="0" applyFont="0" applyBorder="0" applyAlignment="0" applyProtection="0"/>
    <xf numFmtId="0" fontId="1" fillId="0" borderId="0">
      <alignment vertical="top" wrapText="1"/>
      <protection/>
    </xf>
    <xf numFmtId="43" fontId="0" fillId="0" borderId="0" applyFont="0" applyFill="0" applyBorder="0" applyAlignment="0" applyProtection="0"/>
    <xf numFmtId="182" fontId="32" fillId="0" borderId="0">
      <alignment/>
      <protection/>
    </xf>
    <xf numFmtId="182" fontId="32" fillId="0" borderId="0">
      <alignment/>
      <protection/>
    </xf>
    <xf numFmtId="182" fontId="32" fillId="0" borderId="0">
      <alignment/>
      <protection/>
    </xf>
    <xf numFmtId="182" fontId="32" fillId="0" borderId="0">
      <alignment/>
      <protection/>
    </xf>
    <xf numFmtId="182" fontId="32" fillId="0" borderId="0">
      <alignment/>
      <protection/>
    </xf>
    <xf numFmtId="182" fontId="32" fillId="0" borderId="0">
      <alignment/>
      <protection/>
    </xf>
    <xf numFmtId="182" fontId="32" fillId="0" borderId="0">
      <alignment/>
      <protection/>
    </xf>
    <xf numFmtId="182" fontId="32" fillId="0" borderId="0">
      <alignment/>
      <protection/>
    </xf>
    <xf numFmtId="41" fontId="0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6" fillId="0" borderId="0" applyNumberFormat="0" applyAlignment="0">
      <protection/>
    </xf>
    <xf numFmtId="44" fontId="0" fillId="0" borderId="0" applyFont="0" applyFill="0" applyBorder="0" applyAlignment="0" applyProtection="0"/>
    <xf numFmtId="184" fontId="24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37" fillId="0" borderId="0" applyFont="0" applyFill="0" applyBorder="0" applyAlignment="0" applyProtection="0"/>
    <xf numFmtId="14" fontId="1" fillId="0" borderId="0">
      <alignment horizontal="right" vertical="top"/>
      <protection/>
    </xf>
    <xf numFmtId="0" fontId="1" fillId="0" borderId="0">
      <alignment vertical="top" wrapText="1"/>
      <protection/>
    </xf>
    <xf numFmtId="40" fontId="1" fillId="0" borderId="0">
      <alignment/>
      <protection/>
    </xf>
    <xf numFmtId="0" fontId="38" fillId="0" borderId="0">
      <alignment/>
      <protection locked="0"/>
    </xf>
    <xf numFmtId="186" fontId="39" fillId="0" borderId="0" applyFont="0" applyFill="0" applyBorder="0" applyAlignment="0" applyProtection="0"/>
    <xf numFmtId="0" fontId="51" fillId="3" borderId="9" applyNumberFormat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1" fillId="0" borderId="0" applyNumberFormat="0" applyAlignment="0">
      <protection/>
    </xf>
    <xf numFmtId="0" fontId="80" fillId="0" borderId="14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3" fillId="8" borderId="15" applyProtection="0">
      <alignment horizontal="center" wrapText="1"/>
    </xf>
    <xf numFmtId="0" fontId="42" fillId="0" borderId="0" applyNumberFormat="0" applyFill="0" applyBorder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37" fontId="43" fillId="0" borderId="0" applyFont="0" applyAlignment="0">
      <protection/>
    </xf>
    <xf numFmtId="0" fontId="38" fillId="0" borderId="0">
      <alignment/>
      <protection locked="0"/>
    </xf>
    <xf numFmtId="0" fontId="10" fillId="0" borderId="0" applyNumberFormat="0" applyFill="0" applyBorder="0" applyAlignment="0" applyProtection="0"/>
    <xf numFmtId="0" fontId="46" fillId="0" borderId="0" applyNumberFormat="0" applyFill="0" applyProtection="0">
      <alignment/>
    </xf>
    <xf numFmtId="0" fontId="87" fillId="0" borderId="0" applyNumberFormat="0" applyFill="0" applyBorder="0" applyProtection="0">
      <alignment horizontal="left" vertical="center"/>
    </xf>
    <xf numFmtId="0" fontId="44" fillId="0" borderId="0" applyNumberFormat="0" applyFill="0" applyBorder="0" applyProtection="0">
      <alignment wrapText="1"/>
    </xf>
    <xf numFmtId="38" fontId="0" fillId="0" borderId="0">
      <alignment/>
      <protection/>
    </xf>
    <xf numFmtId="0" fontId="45" fillId="20" borderId="0" applyNumberFormat="0" applyBorder="0" applyAlignment="0" applyProtection="0"/>
    <xf numFmtId="38" fontId="1" fillId="8" borderId="0" applyNumberFormat="0" applyBorder="0" applyAlignment="0" applyProtection="0"/>
    <xf numFmtId="0" fontId="45" fillId="20" borderId="0" applyNumberFormat="0" applyBorder="0" applyAlignment="0" applyProtection="0"/>
    <xf numFmtId="0" fontId="88" fillId="7" borderId="0" applyNumberFormat="0" applyProtection="0">
      <alignment/>
    </xf>
    <xf numFmtId="0" fontId="6" fillId="0" borderId="16" applyNumberFormat="0" applyAlignment="0" applyProtection="0"/>
    <xf numFmtId="0" fontId="6" fillId="0" borderId="17">
      <alignment horizontal="left" vertical="center"/>
      <protection/>
    </xf>
    <xf numFmtId="0" fontId="47" fillId="0" borderId="0">
      <alignment horizontal="center"/>
      <protection/>
    </xf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" borderId="9" applyNumberFormat="0" applyAlignment="0" applyProtection="0"/>
    <xf numFmtId="10" fontId="1" fillId="4" borderId="5" applyNumberFormat="0" applyBorder="0" applyAlignment="0" applyProtection="0"/>
    <xf numFmtId="188" fontId="52" fillId="21" borderId="5" applyFont="0" applyAlignment="0">
      <protection locked="0"/>
    </xf>
    <xf numFmtId="39" fontId="1" fillId="16" borderId="0">
      <alignment/>
      <protection/>
    </xf>
    <xf numFmtId="38" fontId="53" fillId="0" borderId="0">
      <alignment/>
      <protection/>
    </xf>
    <xf numFmtId="38" fontId="54" fillId="0" borderId="0">
      <alignment/>
      <protection/>
    </xf>
    <xf numFmtId="38" fontId="55" fillId="0" borderId="0">
      <alignment/>
      <protection/>
    </xf>
    <xf numFmtId="38" fontId="5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21" applyNumberFormat="0" applyFill="0" applyAlignment="0" applyProtection="0"/>
    <xf numFmtId="0" fontId="1" fillId="0" borderId="0">
      <alignment vertical="top" wrapText="1"/>
      <protection/>
    </xf>
    <xf numFmtId="0" fontId="0" fillId="22" borderId="0" applyNumberFormat="0" applyFont="0" applyFill="0" applyBorder="0" applyAlignment="0">
      <protection/>
    </xf>
    <xf numFmtId="0" fontId="59" fillId="0" borderId="7">
      <alignment horizontal="left"/>
      <protection locked="0"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 locked="0"/>
    </xf>
    <xf numFmtId="190" fontId="60" fillId="0" borderId="0" applyFont="0" applyFill="0" applyBorder="0" applyProtection="0">
      <alignment horizontal="right"/>
    </xf>
    <xf numFmtId="191" fontId="24" fillId="0" borderId="0" applyFont="0" applyFill="0" applyBorder="0" applyAlignment="0" applyProtection="0"/>
    <xf numFmtId="192" fontId="61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2" fillId="7" borderId="0" applyNumberFormat="0" applyBorder="0" applyAlignment="0" applyProtection="0"/>
    <xf numFmtId="0" fontId="0" fillId="7" borderId="0" applyNumberFormat="0" applyFont="0" applyBorder="0" applyAlignment="0" applyProtection="0"/>
    <xf numFmtId="37" fontId="63" fillId="0" borderId="0">
      <alignment/>
      <protection/>
    </xf>
    <xf numFmtId="194" fontId="64" fillId="0" borderId="0">
      <alignment/>
      <protection/>
    </xf>
    <xf numFmtId="193" fontId="31" fillId="0" borderId="0">
      <alignment/>
      <protection/>
    </xf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195" fontId="65" fillId="16" borderId="0">
      <alignment/>
      <protection/>
    </xf>
    <xf numFmtId="0" fontId="66" fillId="0" borderId="0" applyFont="0" applyFill="0" applyAlignment="0" applyProtection="0"/>
    <xf numFmtId="4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7" fillId="16" borderId="8" applyNumberFormat="0" applyAlignment="0" applyProtection="0"/>
    <xf numFmtId="0" fontId="68" fillId="0" borderId="0" applyProtection="0">
      <alignment horizontal="left"/>
    </xf>
    <xf numFmtId="0" fontId="68" fillId="0" borderId="0" applyFill="0" applyBorder="0" applyProtection="0">
      <alignment horizontal="left"/>
    </xf>
    <xf numFmtId="0" fontId="69" fillId="0" borderId="0" applyFill="0" applyBorder="0" applyProtection="0">
      <alignment horizontal="left"/>
    </xf>
    <xf numFmtId="14" fontId="24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" fillId="0" borderId="0">
      <alignment horizontal="right" vertical="top" wrapText="1"/>
      <protection/>
    </xf>
    <xf numFmtId="9" fontId="61" fillId="0" borderId="0" applyFont="0" applyFill="0" applyBorder="0" applyAlignment="0" applyProtection="0"/>
    <xf numFmtId="197" fontId="61" fillId="0" borderId="0" applyFont="0" applyFill="0" applyBorder="0" applyAlignment="0" applyProtection="0"/>
    <xf numFmtId="10" fontId="0" fillId="0" borderId="0" applyFont="0" applyFill="0" applyBorder="0" applyAlignment="0" applyProtection="0"/>
    <xf numFmtId="198" fontId="24" fillId="0" borderId="0" applyFont="0" applyFill="0" applyBorder="0" applyProtection="0">
      <alignment horizontal="right"/>
    </xf>
    <xf numFmtId="0" fontId="1" fillId="0" borderId="0">
      <alignment horizontal="center" vertical="top" wrapText="1"/>
      <protection/>
    </xf>
    <xf numFmtId="0" fontId="38" fillId="0" borderId="0">
      <alignment/>
      <protection locked="0"/>
    </xf>
    <xf numFmtId="0" fontId="70" fillId="0" borderId="0">
      <alignment/>
      <protection/>
    </xf>
    <xf numFmtId="0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Protection="0">
      <alignment horizontal="right"/>
    </xf>
    <xf numFmtId="0" fontId="31" fillId="0" borderId="10">
      <alignment horizontal="center"/>
      <protection/>
    </xf>
    <xf numFmtId="0" fontId="14" fillId="0" borderId="0" applyFont="0" applyFill="0" applyBorder="0" applyProtection="0">
      <alignment horizontal="left"/>
    </xf>
    <xf numFmtId="0" fontId="14" fillId="23" borderId="0" applyNumberFormat="0" applyFont="0" applyBorder="0" applyAlignment="0" applyProtection="0"/>
    <xf numFmtId="199" fontId="3" fillId="24" borderId="17">
      <alignment horizontal="right"/>
      <protection/>
    </xf>
    <xf numFmtId="0" fontId="6" fillId="0" borderId="0">
      <alignment/>
      <protection/>
    </xf>
    <xf numFmtId="199" fontId="3" fillId="0" borderId="23" applyFill="0">
      <alignment/>
      <protection/>
    </xf>
    <xf numFmtId="0" fontId="71" fillId="0" borderId="7" applyNumberFormat="0" applyFill="0" applyBorder="0" applyAlignment="0" applyProtection="0"/>
    <xf numFmtId="200" fontId="22" fillId="0" borderId="0" applyNumberFormat="0" applyFill="0" applyBorder="0" applyAlignment="0" applyProtection="0"/>
    <xf numFmtId="38" fontId="22" fillId="0" borderId="0">
      <alignment/>
      <protection/>
    </xf>
    <xf numFmtId="0" fontId="72" fillId="0" borderId="24" applyNumberFormat="0" applyFill="0" applyAlignment="0" applyProtection="0"/>
    <xf numFmtId="0" fontId="23" fillId="0" borderId="0" applyNumberFormat="0" applyFill="0" applyBorder="0" applyProtection="0">
      <alignment horizontal="right" vertical="center"/>
    </xf>
    <xf numFmtId="0" fontId="27" fillId="17" borderId="0" applyNumberFormat="0" applyBorder="0" applyAlignment="0" applyProtection="0"/>
    <xf numFmtId="0" fontId="12" fillId="25" borderId="0" applyNumberFormat="0" applyFont="0" applyBorder="0" applyAlignment="0" applyProtection="0"/>
    <xf numFmtId="0" fontId="1" fillId="0" borderId="0">
      <alignment horizontal="right" vertical="top" wrapText="1"/>
      <protection/>
    </xf>
    <xf numFmtId="0" fontId="1" fillId="0" borderId="0">
      <alignment vertical="top" wrapText="1"/>
      <protection/>
    </xf>
    <xf numFmtId="0" fontId="1" fillId="0" borderId="0">
      <alignment vertical="top" wrapText="1"/>
      <protection/>
    </xf>
    <xf numFmtId="37" fontId="24" fillId="26" borderId="5" applyFont="0" applyAlignment="0">
      <protection/>
    </xf>
    <xf numFmtId="0" fontId="73" fillId="3" borderId="0" applyFill="0" applyBorder="0" applyAlignment="0" applyProtection="0"/>
    <xf numFmtId="0" fontId="74" fillId="0" borderId="0">
      <alignment/>
      <protection/>
    </xf>
    <xf numFmtId="0" fontId="75" fillId="0" borderId="0" applyFill="0" applyBorder="0" applyProtection="0">
      <alignment horizontal="center" vertical="center"/>
    </xf>
    <xf numFmtId="0" fontId="75" fillId="0" borderId="0" applyFill="0" applyBorder="0" applyProtection="0">
      <alignment/>
    </xf>
    <xf numFmtId="0" fontId="3" fillId="0" borderId="0" applyFill="0" applyBorder="0" applyProtection="0">
      <alignment horizontal="left"/>
    </xf>
    <xf numFmtId="0" fontId="76" fillId="0" borderId="0" applyFill="0" applyBorder="0" applyProtection="0">
      <alignment horizontal="left" vertical="top"/>
    </xf>
    <xf numFmtId="0" fontId="77" fillId="0" borderId="0" applyNumberFormat="0" applyFill="0" applyBorder="0" applyProtection="0">
      <alignment/>
    </xf>
    <xf numFmtId="37" fontId="1" fillId="0" borderId="0">
      <alignment horizontal="right" vertical="top" wrapText="1"/>
      <protection/>
    </xf>
    <xf numFmtId="0" fontId="66" fillId="0" borderId="0" applyFont="0" applyFill="0" applyProtection="0">
      <alignment wrapText="1"/>
    </xf>
    <xf numFmtId="0" fontId="78" fillId="0" borderId="0" applyFill="0" applyBorder="0" applyProtection="0">
      <alignment horizontal="left" vertical="top"/>
    </xf>
    <xf numFmtId="0" fontId="79" fillId="0" borderId="0" applyNumberFormat="0" applyFill="0" applyBorder="0" applyAlignment="0" applyProtection="0"/>
    <xf numFmtId="0" fontId="22" fillId="8" borderId="7">
      <alignment/>
      <protection/>
    </xf>
    <xf numFmtId="0" fontId="80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58" fillId="0" borderId="21" applyNumberFormat="0" applyFill="0" applyAlignment="0" applyProtection="0"/>
    <xf numFmtId="0" fontId="8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3" fontId="24" fillId="0" borderId="0" applyFont="0" applyFill="0" applyBorder="0" applyProtection="0">
      <alignment horizontal="right"/>
    </xf>
    <xf numFmtId="0" fontId="30" fillId="18" borderId="13" applyNumberFormat="0" applyAlignment="0" applyProtection="0"/>
    <xf numFmtId="0" fontId="82" fillId="0" borderId="0">
      <alignment/>
      <protection/>
    </xf>
  </cellStyleXfs>
  <cellXfs count="410">
    <xf numFmtId="0" fontId="0" fillId="0" borderId="0" xfId="0" applyAlignment="1">
      <alignment/>
    </xf>
    <xf numFmtId="0" fontId="0" fillId="8" borderId="0" xfId="0" applyFill="1" applyAlignment="1">
      <alignment/>
    </xf>
    <xf numFmtId="0" fontId="4" fillId="27" borderId="25" xfId="0" applyFont="1" applyFill="1" applyBorder="1" applyAlignment="1">
      <alignment horizontal="left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5" fillId="27" borderId="25" xfId="0" applyNumberFormat="1" applyFon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4" fillId="27" borderId="0" xfId="0" applyFont="1" applyFill="1" applyBorder="1" applyAlignment="1">
      <alignment horizontal="left" vertical="center"/>
    </xf>
    <xf numFmtId="0" fontId="5" fillId="2" borderId="27" xfId="0" applyNumberFormat="1" applyFont="1" applyFill="1" applyBorder="1" applyAlignment="1">
      <alignment horizontal="center" vertical="center" wrapText="1"/>
    </xf>
    <xf numFmtId="0" fontId="5" fillId="28" borderId="27" xfId="0" applyNumberFormat="1" applyFont="1" applyFill="1" applyBorder="1" applyAlignment="1">
      <alignment horizontal="center" vertical="center" wrapText="1"/>
    </xf>
    <xf numFmtId="0" fontId="5" fillId="27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6" fillId="0" borderId="29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172" fontId="0" fillId="0" borderId="3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172" fontId="0" fillId="0" borderId="31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3" fontId="0" fillId="0" borderId="31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73" fontId="0" fillId="0" borderId="0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vertical="center"/>
    </xf>
    <xf numFmtId="172" fontId="3" fillId="0" borderId="32" xfId="0" applyNumberFormat="1" applyFont="1" applyFill="1" applyBorder="1" applyAlignment="1">
      <alignment horizontal="right" vertical="center"/>
    </xf>
    <xf numFmtId="0" fontId="3" fillId="0" borderId="33" xfId="0" applyNumberFormat="1" applyFont="1" applyFill="1" applyBorder="1" applyAlignment="1">
      <alignment horizontal="left" vertical="center"/>
    </xf>
    <xf numFmtId="172" fontId="3" fillId="0" borderId="33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 quotePrefix="1">
      <alignment horizontal="right" vertical="center"/>
    </xf>
    <xf numFmtId="0" fontId="0" fillId="0" borderId="34" xfId="0" applyNumberFormat="1" applyFont="1" applyFill="1" applyBorder="1" applyAlignment="1">
      <alignment horizontal="left" vertical="center"/>
    </xf>
    <xf numFmtId="172" fontId="0" fillId="0" borderId="34" xfId="0" applyNumberFormat="1" applyFont="1" applyFill="1" applyBorder="1" applyAlignment="1">
      <alignment horizontal="right" vertical="center"/>
    </xf>
    <xf numFmtId="173" fontId="0" fillId="0" borderId="34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left" vertical="center"/>
    </xf>
    <xf numFmtId="172" fontId="0" fillId="0" borderId="35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left" vertical="center"/>
    </xf>
    <xf numFmtId="172" fontId="0" fillId="0" borderId="31" xfId="0" applyNumberFormat="1" applyFont="1" applyFill="1" applyBorder="1" applyAlignment="1" quotePrefix="1">
      <alignment horizontal="righ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6" xfId="0" applyNumberFormat="1" applyFont="1" applyFill="1" applyBorder="1" applyAlignment="1">
      <alignment horizontal="left" vertical="center"/>
    </xf>
    <xf numFmtId="173" fontId="0" fillId="0" borderId="36" xfId="0" applyNumberFormat="1" applyFont="1" applyFill="1" applyBorder="1" applyAlignment="1">
      <alignment horizontal="right" vertical="center"/>
    </xf>
    <xf numFmtId="172" fontId="0" fillId="0" borderId="36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/>
    </xf>
    <xf numFmtId="173" fontId="0" fillId="0" borderId="3" xfId="0" applyNumberFormat="1" applyFont="1" applyFill="1" applyBorder="1" applyAlignment="1">
      <alignment horizontal="righ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172" fontId="0" fillId="0" borderId="4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vertical="center"/>
    </xf>
    <xf numFmtId="172" fontId="0" fillId="0" borderId="3" xfId="0" applyNumberFormat="1" applyFont="1" applyFill="1" applyBorder="1" applyAlignment="1">
      <alignment horizontal="right" vertical="center"/>
    </xf>
    <xf numFmtId="0" fontId="0" fillId="0" borderId="37" xfId="0" applyNumberFormat="1" applyFont="1" applyFill="1" applyBorder="1" applyAlignment="1">
      <alignment horizontal="left" vertical="center"/>
    </xf>
    <xf numFmtId="0" fontId="5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/>
    </xf>
    <xf numFmtId="172" fontId="0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Alignment="1">
      <alignment/>
    </xf>
    <xf numFmtId="172" fontId="0" fillId="0" borderId="36" xfId="0" applyNumberFormat="1" applyFont="1" applyFill="1" applyBorder="1" applyAlignment="1" quotePrefix="1">
      <alignment horizontal="right" vertical="center"/>
    </xf>
    <xf numFmtId="0" fontId="3" fillId="0" borderId="32" xfId="0" applyNumberFormat="1" applyFont="1" applyFill="1" applyBorder="1" applyAlignment="1">
      <alignment horizontal="left" vertical="center" wrapText="1"/>
    </xf>
    <xf numFmtId="0" fontId="5" fillId="28" borderId="25" xfId="0" applyNumberFormat="1" applyFont="1" applyFill="1" applyBorder="1" applyAlignment="1">
      <alignment horizontal="center" vertical="center" wrapText="1"/>
    </xf>
    <xf numFmtId="172" fontId="8" fillId="0" borderId="32" xfId="0" applyNumberFormat="1" applyFont="1" applyFill="1" applyBorder="1" applyAlignment="1">
      <alignment horizontal="right" vertical="center"/>
    </xf>
    <xf numFmtId="172" fontId="8" fillId="0" borderId="33" xfId="0" applyNumberFormat="1" applyFont="1" applyFill="1" applyBorder="1" applyAlignment="1">
      <alignment horizontal="right" vertical="center"/>
    </xf>
    <xf numFmtId="172" fontId="11" fillId="0" borderId="0" xfId="0" applyNumberFormat="1" applyFont="1" applyFill="1" applyBorder="1" applyAlignment="1" quotePrefix="1">
      <alignment horizontal="right" vertical="center"/>
    </xf>
    <xf numFmtId="172" fontId="11" fillId="0" borderId="34" xfId="0" applyNumberFormat="1" applyFont="1" applyFill="1" applyBorder="1" applyAlignment="1">
      <alignment horizontal="right" vertical="center"/>
    </xf>
    <xf numFmtId="172" fontId="11" fillId="0" borderId="3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172" fontId="11" fillId="0" borderId="0" xfId="0" applyNumberFormat="1" applyFont="1" applyFill="1" applyBorder="1" applyAlignment="1">
      <alignment horizontal="right" vertical="center"/>
    </xf>
    <xf numFmtId="172" fontId="11" fillId="0" borderId="30" xfId="0" applyNumberFormat="1" applyFont="1" applyFill="1" applyBorder="1" applyAlignment="1">
      <alignment horizontal="right" vertical="center"/>
    </xf>
    <xf numFmtId="172" fontId="11" fillId="0" borderId="31" xfId="0" applyNumberFormat="1" applyFont="1" applyFill="1" applyBorder="1" applyAlignment="1">
      <alignment horizontal="right" vertical="center"/>
    </xf>
    <xf numFmtId="172" fontId="11" fillId="0" borderId="31" xfId="0" applyNumberFormat="1" applyFont="1" applyFill="1" applyBorder="1" applyAlignment="1" quotePrefix="1">
      <alignment horizontal="right" vertical="center"/>
    </xf>
    <xf numFmtId="172" fontId="11" fillId="0" borderId="36" xfId="0" applyNumberFormat="1" applyFont="1" applyFill="1" applyBorder="1" applyAlignment="1">
      <alignment horizontal="right" vertical="center"/>
    </xf>
    <xf numFmtId="172" fontId="8" fillId="0" borderId="1" xfId="0" applyNumberFormat="1" applyFont="1" applyFill="1" applyBorder="1" applyAlignment="1">
      <alignment horizontal="right" vertical="center"/>
    </xf>
    <xf numFmtId="173" fontId="11" fillId="0" borderId="36" xfId="0" applyNumberFormat="1" applyFont="1" applyFill="1" applyBorder="1" applyAlignment="1">
      <alignment horizontal="right" vertical="center"/>
    </xf>
    <xf numFmtId="173" fontId="8" fillId="0" borderId="32" xfId="0" applyNumberFormat="1" applyFont="1" applyFill="1" applyBorder="1" applyAlignment="1">
      <alignment horizontal="right" vertical="center"/>
    </xf>
    <xf numFmtId="173" fontId="11" fillId="0" borderId="30" xfId="0" applyNumberFormat="1" applyFont="1" applyFill="1" applyBorder="1" applyAlignment="1">
      <alignment horizontal="right" vertical="center"/>
    </xf>
    <xf numFmtId="172" fontId="11" fillId="0" borderId="36" xfId="0" applyNumberFormat="1" applyFont="1" applyFill="1" applyBorder="1" applyAlignment="1" quotePrefix="1">
      <alignment horizontal="right" vertical="center"/>
    </xf>
    <xf numFmtId="172" fontId="11" fillId="0" borderId="2" xfId="0" applyNumberFormat="1" applyFont="1" applyFill="1" applyBorder="1" applyAlignment="1">
      <alignment horizontal="right" vertical="center"/>
    </xf>
    <xf numFmtId="173" fontId="11" fillId="0" borderId="3" xfId="0" applyNumberFormat="1" applyFont="1" applyFill="1" applyBorder="1" applyAlignment="1">
      <alignment horizontal="right" vertical="center"/>
    </xf>
    <xf numFmtId="173" fontId="11" fillId="0" borderId="31" xfId="0" applyNumberFormat="1" applyFont="1" applyFill="1" applyBorder="1" applyAlignment="1">
      <alignment horizontal="right" vertical="center"/>
    </xf>
    <xf numFmtId="173" fontId="11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172" fontId="11" fillId="0" borderId="3" xfId="0" applyNumberFormat="1" applyFont="1" applyFill="1" applyBorder="1" applyAlignment="1">
      <alignment horizontal="right" vertical="center"/>
    </xf>
    <xf numFmtId="173" fontId="11" fillId="0" borderId="34" xfId="0" applyNumberFormat="1" applyFont="1" applyFill="1" applyBorder="1" applyAlignment="1">
      <alignment horizontal="right" vertical="center"/>
    </xf>
    <xf numFmtId="0" fontId="0" fillId="0" borderId="32" xfId="0" applyNumberFormat="1" applyFont="1" applyFill="1" applyBorder="1" applyAlignment="1">
      <alignment horizontal="left" vertical="center"/>
    </xf>
    <xf numFmtId="173" fontId="0" fillId="0" borderId="32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3" fontId="0" fillId="0" borderId="4" xfId="0" applyNumberFormat="1" applyFont="1" applyFill="1" applyBorder="1" applyAlignment="1">
      <alignment horizontal="right" vertical="center"/>
    </xf>
    <xf numFmtId="173" fontId="3" fillId="0" borderId="32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Border="1" applyAlignment="1">
      <alignment horizontal="right" vertical="center"/>
    </xf>
    <xf numFmtId="173" fontId="0" fillId="0" borderId="34" xfId="0" applyNumberFormat="1" applyFont="1" applyFill="1" applyBorder="1" applyAlignment="1" quotePrefix="1">
      <alignment horizontal="right" vertical="center"/>
    </xf>
    <xf numFmtId="173" fontId="0" fillId="0" borderId="37" xfId="0" applyNumberFormat="1" applyFont="1" applyFill="1" applyBorder="1" applyAlignment="1">
      <alignment horizontal="right" vertical="center"/>
    </xf>
    <xf numFmtId="173" fontId="11" fillId="0" borderId="32" xfId="0" applyNumberFormat="1" applyFont="1" applyFill="1" applyBorder="1" applyAlignment="1">
      <alignment horizontal="right" vertical="center"/>
    </xf>
    <xf numFmtId="172" fontId="11" fillId="0" borderId="32" xfId="0" applyNumberFormat="1" applyFont="1" applyFill="1" applyBorder="1" applyAlignment="1">
      <alignment horizontal="right" vertical="center"/>
    </xf>
    <xf numFmtId="173" fontId="8" fillId="0" borderId="1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 indent="2"/>
    </xf>
    <xf numFmtId="0" fontId="0" fillId="0" borderId="0" xfId="0" applyNumberFormat="1" applyFont="1" applyFill="1" applyBorder="1" applyAlignment="1">
      <alignment horizontal="left" vertical="center" indent="2"/>
    </xf>
    <xf numFmtId="174" fontId="11" fillId="0" borderId="34" xfId="0" applyNumberFormat="1" applyFont="1" applyFill="1" applyBorder="1" applyAlignment="1">
      <alignment horizontal="right" vertical="center"/>
    </xf>
    <xf numFmtId="174" fontId="11" fillId="0" borderId="32" xfId="0" applyNumberFormat="1" applyFont="1" applyFill="1" applyBorder="1" applyAlignment="1">
      <alignment horizontal="right" vertical="center"/>
    </xf>
    <xf numFmtId="172" fontId="11" fillId="0" borderId="4" xfId="0" applyNumberFormat="1" applyFont="1" applyFill="1" applyBorder="1" applyAlignment="1">
      <alignment horizontal="right" vertical="center"/>
    </xf>
    <xf numFmtId="173" fontId="11" fillId="0" borderId="4" xfId="0" applyNumberFormat="1" applyFont="1" applyFill="1" applyBorder="1" applyAlignment="1">
      <alignment horizontal="right" vertical="center"/>
    </xf>
    <xf numFmtId="173" fontId="11" fillId="0" borderId="37" xfId="0" applyNumberFormat="1" applyFont="1" applyFill="1" applyBorder="1" applyAlignment="1">
      <alignment horizontal="right" vertical="center"/>
    </xf>
    <xf numFmtId="172" fontId="83" fillId="0" borderId="36" xfId="0" applyNumberFormat="1" applyFont="1" applyFill="1" applyBorder="1" applyAlignment="1">
      <alignment horizontal="right" vertical="center"/>
    </xf>
    <xf numFmtId="172" fontId="0" fillId="16" borderId="32" xfId="0" applyNumberFormat="1" applyFont="1" applyFill="1" applyBorder="1" applyAlignment="1">
      <alignment horizontal="right" vertical="center"/>
    </xf>
    <xf numFmtId="173" fontId="0" fillId="16" borderId="32" xfId="0" applyNumberFormat="1" applyFont="1" applyFill="1" applyBorder="1" applyAlignment="1">
      <alignment horizontal="right" vertical="center"/>
    </xf>
    <xf numFmtId="172" fontId="0" fillId="16" borderId="34" xfId="0" applyNumberFormat="1" applyFont="1" applyFill="1" applyBorder="1" applyAlignment="1">
      <alignment horizontal="right" vertical="center"/>
    </xf>
    <xf numFmtId="173" fontId="3" fillId="0" borderId="2" xfId="0" applyNumberFormat="1" applyFont="1" applyFill="1" applyBorder="1" applyAlignment="1">
      <alignment horizontal="right" vertical="center"/>
    </xf>
    <xf numFmtId="172" fontId="8" fillId="0" borderId="36" xfId="0" applyNumberFormat="1" applyFont="1" applyFill="1" applyBorder="1" applyAlignment="1">
      <alignment horizontal="right" vertical="center"/>
    </xf>
    <xf numFmtId="172" fontId="11" fillId="0" borderId="38" xfId="0" applyNumberFormat="1" applyFont="1" applyFill="1" applyBorder="1" applyAlignment="1">
      <alignment horizontal="right" vertical="center"/>
    </xf>
    <xf numFmtId="174" fontId="0" fillId="0" borderId="34" xfId="0" applyNumberFormat="1" applyFont="1" applyFill="1" applyBorder="1" applyAlignment="1">
      <alignment horizontal="right" vertical="center"/>
    </xf>
    <xf numFmtId="174" fontId="0" fillId="0" borderId="32" xfId="0" applyNumberFormat="1" applyFont="1" applyFill="1" applyBorder="1" applyAlignment="1">
      <alignment horizontal="right" vertical="center"/>
    </xf>
    <xf numFmtId="172" fontId="0" fillId="0" borderId="37" xfId="0" applyNumberFormat="1" applyFont="1" applyFill="1" applyBorder="1" applyAlignment="1" quotePrefix="1">
      <alignment horizontal="right" vertical="center"/>
    </xf>
    <xf numFmtId="172" fontId="3" fillId="0" borderId="1" xfId="0" applyNumberFormat="1" applyFont="1" applyFill="1" applyBorder="1" applyAlignment="1">
      <alignment horizontal="right" vertical="center"/>
    </xf>
    <xf numFmtId="0" fontId="3" fillId="0" borderId="36" xfId="0" applyNumberFormat="1" applyFont="1" applyFill="1" applyBorder="1" applyAlignment="1">
      <alignment horizontal="left" vertical="center"/>
    </xf>
    <xf numFmtId="172" fontId="8" fillId="0" borderId="30" xfId="0" applyNumberFormat="1" applyFont="1" applyFill="1" applyBorder="1" applyAlignment="1">
      <alignment horizontal="right" vertical="center"/>
    </xf>
    <xf numFmtId="173" fontId="11" fillId="0" borderId="35" xfId="0" applyNumberFormat="1" applyFont="1" applyFill="1" applyBorder="1" applyAlignment="1">
      <alignment horizontal="right" vertical="center"/>
    </xf>
    <xf numFmtId="0" fontId="0" fillId="0" borderId="39" xfId="0" applyNumberFormat="1" applyFont="1" applyFill="1" applyBorder="1" applyAlignment="1">
      <alignment horizontal="left" vertical="center"/>
    </xf>
    <xf numFmtId="173" fontId="11" fillId="0" borderId="39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73" fontId="0" fillId="0" borderId="40" xfId="0" applyNumberFormat="1" applyFont="1" applyFill="1" applyBorder="1" applyAlignment="1">
      <alignment horizontal="right" vertical="center"/>
    </xf>
    <xf numFmtId="173" fontId="11" fillId="0" borderId="40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vertical="center"/>
    </xf>
    <xf numFmtId="173" fontId="11" fillId="0" borderId="3" xfId="0" applyNumberFormat="1" applyFont="1" applyFill="1" applyBorder="1" applyAlignment="1" quotePrefix="1">
      <alignment horizontal="right" vertical="center"/>
    </xf>
    <xf numFmtId="0" fontId="23" fillId="0" borderId="3" xfId="0" applyNumberFormat="1" applyFont="1" applyFill="1" applyBorder="1" applyAlignment="1">
      <alignment vertical="center"/>
    </xf>
    <xf numFmtId="173" fontId="23" fillId="0" borderId="3" xfId="0" applyNumberFormat="1" applyFont="1" applyFill="1" applyBorder="1" applyAlignment="1">
      <alignment horizontal="right" vertical="center"/>
    </xf>
    <xf numFmtId="0" fontId="23" fillId="0" borderId="31" xfId="0" applyNumberFormat="1" applyFont="1" applyFill="1" applyBorder="1" applyAlignment="1">
      <alignment vertical="center"/>
    </xf>
    <xf numFmtId="173" fontId="23" fillId="0" borderId="31" xfId="0" applyNumberFormat="1" applyFont="1" applyFill="1" applyBorder="1" applyAlignment="1">
      <alignment horizontal="right" vertical="center"/>
    </xf>
    <xf numFmtId="0" fontId="23" fillId="0" borderId="35" xfId="0" applyNumberFormat="1" applyFont="1" applyFill="1" applyBorder="1" applyAlignment="1">
      <alignment vertical="center"/>
    </xf>
    <xf numFmtId="173" fontId="23" fillId="0" borderId="35" xfId="0" applyNumberFormat="1" applyFont="1" applyFill="1" applyBorder="1" applyAlignment="1">
      <alignment horizontal="right" vertical="center"/>
    </xf>
    <xf numFmtId="0" fontId="84" fillId="0" borderId="0" xfId="0" applyNumberFormat="1" applyFont="1" applyFill="1" applyBorder="1" applyAlignment="1">
      <alignment vertical="center"/>
    </xf>
    <xf numFmtId="173" fontId="84" fillId="0" borderId="0" xfId="0" applyNumberFormat="1" applyFont="1" applyFill="1" applyBorder="1" applyAlignment="1">
      <alignment horizontal="right" vertical="center"/>
    </xf>
    <xf numFmtId="0" fontId="84" fillId="0" borderId="3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41" xfId="0" applyNumberFormat="1" applyFont="1" applyFill="1" applyBorder="1" applyAlignment="1">
      <alignment horizontal="left" vertical="center"/>
    </xf>
    <xf numFmtId="173" fontId="0" fillId="0" borderId="41" xfId="0" applyNumberFormat="1" applyFont="1" applyFill="1" applyBorder="1" applyAlignment="1">
      <alignment horizontal="right" vertical="center"/>
    </xf>
    <xf numFmtId="173" fontId="11" fillId="0" borderId="41" xfId="0" applyNumberFormat="1" applyFont="1" applyFill="1" applyBorder="1" applyAlignment="1">
      <alignment horizontal="right" vertical="center"/>
    </xf>
    <xf numFmtId="173" fontId="84" fillId="0" borderId="2" xfId="0" applyNumberFormat="1" applyFont="1" applyFill="1" applyBorder="1" applyAlignment="1">
      <alignment horizontal="right" vertical="center"/>
    </xf>
    <xf numFmtId="0" fontId="84" fillId="0" borderId="1" xfId="0" applyNumberFormat="1" applyFont="1" applyFill="1" applyBorder="1" applyAlignment="1">
      <alignment vertical="center"/>
    </xf>
    <xf numFmtId="0" fontId="23" fillId="0" borderId="34" xfId="0" applyNumberFormat="1" applyFont="1" applyFill="1" applyBorder="1" applyAlignment="1">
      <alignment vertical="center"/>
    </xf>
    <xf numFmtId="173" fontId="23" fillId="0" borderId="34" xfId="0" applyNumberFormat="1" applyFont="1" applyFill="1" applyBorder="1" applyAlignment="1">
      <alignment horizontal="right" vertical="center"/>
    </xf>
    <xf numFmtId="173" fontId="0" fillId="0" borderId="2" xfId="0" applyNumberFormat="1" applyFont="1" applyFill="1" applyBorder="1" applyAlignment="1">
      <alignment horizontal="right" vertical="center"/>
    </xf>
    <xf numFmtId="173" fontId="11" fillId="0" borderId="2" xfId="0" applyNumberFormat="1" applyFont="1" applyFill="1" applyBorder="1" applyAlignment="1">
      <alignment horizontal="right" vertical="center"/>
    </xf>
    <xf numFmtId="0" fontId="3" fillId="0" borderId="41" xfId="0" applyNumberFormat="1" applyFont="1" applyFill="1" applyBorder="1" applyAlignment="1">
      <alignment horizontal="right" vertical="center"/>
    </xf>
    <xf numFmtId="173" fontId="0" fillId="16" borderId="3" xfId="0" applyNumberFormat="1" applyFont="1" applyFill="1" applyBorder="1" applyAlignment="1">
      <alignment horizontal="right" vertical="center"/>
    </xf>
    <xf numFmtId="173" fontId="0" fillId="16" borderId="40" xfId="0" applyNumberFormat="1" applyFont="1" applyFill="1" applyBorder="1" applyAlignment="1">
      <alignment horizontal="right" vertical="center"/>
    </xf>
    <xf numFmtId="202" fontId="0" fillId="0" borderId="34" xfId="0" applyNumberFormat="1" applyFont="1" applyFill="1" applyBorder="1" applyAlignment="1">
      <alignment horizontal="right" vertical="center"/>
    </xf>
    <xf numFmtId="172" fontId="11" fillId="16" borderId="0" xfId="0" applyNumberFormat="1" applyFont="1" applyFill="1" applyBorder="1" applyAlignment="1">
      <alignment horizontal="right" vertical="center"/>
    </xf>
    <xf numFmtId="172" fontId="11" fillId="16" borderId="31" xfId="0" applyNumberFormat="1" applyFont="1" applyFill="1" applyBorder="1" applyAlignment="1" quotePrefix="1">
      <alignment horizontal="right" vertical="center"/>
    </xf>
    <xf numFmtId="172" fontId="0" fillId="1" borderId="34" xfId="0" applyNumberFormat="1" applyFont="1" applyFill="1" applyBorder="1" applyAlignment="1">
      <alignment horizontal="right" vertical="center"/>
    </xf>
    <xf numFmtId="172" fontId="0" fillId="1" borderId="35" xfId="0" applyNumberFormat="1" applyFont="1" applyFill="1" applyBorder="1" applyAlignment="1">
      <alignment horizontal="right" vertical="center"/>
    </xf>
    <xf numFmtId="172" fontId="3" fillId="1" borderId="0" xfId="0" applyNumberFormat="1" applyFont="1" applyFill="1" applyBorder="1" applyAlignment="1">
      <alignment horizontal="right" vertical="center"/>
    </xf>
    <xf numFmtId="173" fontId="0" fillId="1" borderId="36" xfId="0" applyNumberFormat="1" applyFont="1" applyFill="1" applyBorder="1" applyAlignment="1">
      <alignment horizontal="right" vertical="center"/>
    </xf>
    <xf numFmtId="172" fontId="0" fillId="1" borderId="36" xfId="0" applyNumberFormat="1" applyFont="1" applyFill="1" applyBorder="1" applyAlignment="1">
      <alignment horizontal="right" vertical="center"/>
    </xf>
    <xf numFmtId="172" fontId="0" fillId="1" borderId="31" xfId="0" applyNumberFormat="1" applyFont="1" applyFill="1" applyBorder="1" applyAlignment="1">
      <alignment horizontal="right" vertical="center"/>
    </xf>
    <xf numFmtId="172" fontId="0" fillId="30" borderId="30" xfId="0" applyNumberFormat="1" applyFont="1" applyFill="1" applyBorder="1" applyAlignment="1">
      <alignment horizontal="right" vertical="center"/>
    </xf>
    <xf numFmtId="172" fontId="0" fillId="30" borderId="31" xfId="0" applyNumberFormat="1" applyFont="1" applyFill="1" applyBorder="1" applyAlignment="1">
      <alignment horizontal="right" vertical="center"/>
    </xf>
    <xf numFmtId="172" fontId="0" fillId="30" borderId="0" xfId="0" applyNumberFormat="1" applyFont="1" applyFill="1" applyBorder="1" applyAlignment="1">
      <alignment horizontal="right" vertical="center"/>
    </xf>
    <xf numFmtId="172" fontId="0" fillId="1" borderId="32" xfId="0" applyNumberFormat="1" applyFont="1" applyFill="1" applyBorder="1" applyAlignment="1">
      <alignment horizontal="right" vertical="center"/>
    </xf>
    <xf numFmtId="173" fontId="23" fillId="30" borderId="3" xfId="0" applyNumberFormat="1" applyFont="1" applyFill="1" applyBorder="1" applyAlignment="1">
      <alignment horizontal="right" vertical="center"/>
    </xf>
    <xf numFmtId="173" fontId="23" fillId="30" borderId="31" xfId="0" applyNumberFormat="1" applyFont="1" applyFill="1" applyBorder="1" applyAlignment="1">
      <alignment horizontal="right" vertical="center"/>
    </xf>
    <xf numFmtId="173" fontId="23" fillId="30" borderId="35" xfId="0" applyNumberFormat="1" applyFont="1" applyFill="1" applyBorder="1" applyAlignment="1">
      <alignment horizontal="right" vertical="center"/>
    </xf>
    <xf numFmtId="173" fontId="23" fillId="30" borderId="34" xfId="0" applyNumberFormat="1" applyFont="1" applyFill="1" applyBorder="1" applyAlignment="1">
      <alignment horizontal="right" vertical="center"/>
    </xf>
    <xf numFmtId="202" fontId="0" fillId="1" borderId="31" xfId="0" applyNumberFormat="1" applyFont="1" applyFill="1" applyBorder="1" applyAlignment="1">
      <alignment horizontal="right" vertical="center"/>
    </xf>
    <xf numFmtId="202" fontId="0" fillId="1" borderId="2" xfId="0" applyNumberFormat="1" applyFont="1" applyFill="1" applyBorder="1" applyAlignment="1">
      <alignment horizontal="right" vertical="center"/>
    </xf>
    <xf numFmtId="173" fontId="0" fillId="1" borderId="39" xfId="0" applyNumberFormat="1" applyFont="1" applyFill="1" applyBorder="1" applyAlignment="1">
      <alignment horizontal="right" vertical="center"/>
    </xf>
    <xf numFmtId="173" fontId="0" fillId="1" borderId="40" xfId="0" applyNumberFormat="1" applyFont="1" applyFill="1" applyBorder="1" applyAlignment="1">
      <alignment horizontal="right" vertical="center"/>
    </xf>
    <xf numFmtId="0" fontId="0" fillId="1" borderId="34" xfId="0" applyNumberFormat="1" applyFont="1" applyFill="1" applyBorder="1" applyAlignment="1">
      <alignment horizontal="right" vertical="center"/>
    </xf>
    <xf numFmtId="0" fontId="0" fillId="1" borderId="31" xfId="0" applyNumberFormat="1" applyFont="1" applyFill="1" applyBorder="1" applyAlignment="1">
      <alignment horizontal="right" vertical="center"/>
    </xf>
    <xf numFmtId="0" fontId="0" fillId="1" borderId="35" xfId="0" applyNumberFormat="1" applyFont="1" applyFill="1" applyBorder="1" applyAlignment="1">
      <alignment horizontal="right" vertical="center"/>
    </xf>
    <xf numFmtId="173" fontId="0" fillId="1" borderId="3" xfId="0" applyNumberFormat="1" applyFont="1" applyFill="1" applyBorder="1" applyAlignment="1" quotePrefix="1">
      <alignment horizontal="right" vertical="center"/>
    </xf>
    <xf numFmtId="172" fontId="0" fillId="1" borderId="4" xfId="0" applyNumberFormat="1" applyFont="1" applyFill="1" applyBorder="1" applyAlignment="1">
      <alignment horizontal="right" vertical="center"/>
    </xf>
    <xf numFmtId="172" fontId="3" fillId="1" borderId="36" xfId="0" applyNumberFormat="1" applyFont="1" applyFill="1" applyBorder="1" applyAlignment="1">
      <alignment horizontal="right" vertical="center"/>
    </xf>
    <xf numFmtId="172" fontId="0" fillId="1" borderId="0" xfId="0" applyNumberFormat="1" applyFont="1" applyFill="1" applyBorder="1" applyAlignment="1">
      <alignment horizontal="right" vertical="center"/>
    </xf>
    <xf numFmtId="172" fontId="85" fillId="0" borderId="30" xfId="0" applyNumberFormat="1" applyFont="1" applyFill="1" applyBorder="1" applyAlignment="1">
      <alignment horizontal="right" vertical="center"/>
    </xf>
    <xf numFmtId="172" fontId="85" fillId="0" borderId="31" xfId="0" applyNumberFormat="1" applyFont="1" applyFill="1" applyBorder="1" applyAlignment="1">
      <alignment horizontal="right" vertical="center"/>
    </xf>
    <xf numFmtId="172" fontId="85" fillId="0" borderId="0" xfId="0" applyNumberFormat="1" applyFont="1" applyFill="1" applyBorder="1" applyAlignment="1">
      <alignment horizontal="right" vertical="center"/>
    </xf>
    <xf numFmtId="172" fontId="86" fillId="0" borderId="32" xfId="0" applyNumberFormat="1" applyFont="1" applyFill="1" applyBorder="1" applyAlignment="1">
      <alignment horizontal="right" vertical="center"/>
    </xf>
    <xf numFmtId="172" fontId="86" fillId="0" borderId="33" xfId="0" applyNumberFormat="1" applyFont="1" applyFill="1" applyBorder="1" applyAlignment="1">
      <alignment horizontal="right" vertical="center"/>
    </xf>
    <xf numFmtId="172" fontId="85" fillId="0" borderId="0" xfId="0" applyNumberFormat="1" applyFont="1" applyFill="1" applyBorder="1" applyAlignment="1" quotePrefix="1">
      <alignment horizontal="right" vertical="center"/>
    </xf>
    <xf numFmtId="172" fontId="85" fillId="0" borderId="34" xfId="0" applyNumberFormat="1" applyFont="1" applyFill="1" applyBorder="1" applyAlignment="1">
      <alignment horizontal="right" vertical="center"/>
    </xf>
    <xf numFmtId="172" fontId="85" fillId="0" borderId="35" xfId="0" applyNumberFormat="1" applyFont="1" applyFill="1" applyBorder="1" applyAlignment="1">
      <alignment horizontal="right" vertical="center"/>
    </xf>
    <xf numFmtId="172" fontId="86" fillId="0" borderId="0" xfId="0" applyNumberFormat="1" applyFont="1" applyFill="1" applyBorder="1" applyAlignment="1">
      <alignment horizontal="right" vertical="center"/>
    </xf>
    <xf numFmtId="172" fontId="85" fillId="0" borderId="31" xfId="0" applyNumberFormat="1" applyFont="1" applyFill="1" applyBorder="1" applyAlignment="1" quotePrefix="1">
      <alignment horizontal="right" vertical="center"/>
    </xf>
    <xf numFmtId="172" fontId="85" fillId="0" borderId="2" xfId="0" applyNumberFormat="1" applyFont="1" applyFill="1" applyBorder="1" applyAlignment="1">
      <alignment horizontal="right" vertical="center"/>
    </xf>
    <xf numFmtId="172" fontId="86" fillId="0" borderId="1" xfId="0" applyNumberFormat="1" applyFont="1" applyFill="1" applyBorder="1" applyAlignment="1">
      <alignment horizontal="right" vertical="center"/>
    </xf>
    <xf numFmtId="172" fontId="85" fillId="0" borderId="36" xfId="0" applyNumberFormat="1" applyFont="1" applyFill="1" applyBorder="1" applyAlignment="1" quotePrefix="1">
      <alignment horizontal="right" vertical="center"/>
    </xf>
    <xf numFmtId="172" fontId="85" fillId="0" borderId="36" xfId="0" applyNumberFormat="1" applyFont="1" applyFill="1" applyBorder="1" applyAlignment="1">
      <alignment horizontal="right" vertical="center"/>
    </xf>
    <xf numFmtId="173" fontId="86" fillId="0" borderId="32" xfId="0" applyNumberFormat="1" applyFont="1" applyFill="1" applyBorder="1" applyAlignment="1">
      <alignment horizontal="right" vertical="center"/>
    </xf>
    <xf numFmtId="173" fontId="86" fillId="0" borderId="1" xfId="0" applyNumberFormat="1" applyFont="1" applyFill="1" applyBorder="1" applyAlignment="1">
      <alignment horizontal="right" vertical="center"/>
    </xf>
    <xf numFmtId="173" fontId="85" fillId="0" borderId="36" xfId="0" applyNumberFormat="1" applyFont="1" applyFill="1" applyBorder="1" applyAlignment="1">
      <alignment horizontal="right" vertical="center"/>
    </xf>
    <xf numFmtId="173" fontId="0" fillId="1" borderId="34" xfId="0" applyNumberFormat="1" applyFont="1" applyFill="1" applyBorder="1" applyAlignment="1">
      <alignment horizontal="right" vertical="center"/>
    </xf>
    <xf numFmtId="173" fontId="0" fillId="1" borderId="31" xfId="0" applyNumberFormat="1" applyFont="1" applyFill="1" applyBorder="1" applyAlignment="1">
      <alignment horizontal="right" vertical="center"/>
    </xf>
    <xf numFmtId="173" fontId="0" fillId="1" borderId="30" xfId="0" applyNumberFormat="1" applyFont="1" applyFill="1" applyBorder="1" applyAlignment="1">
      <alignment horizontal="right" vertical="center"/>
    </xf>
    <xf numFmtId="173" fontId="0" fillId="1" borderId="0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Border="1" applyAlignment="1">
      <alignment horizontal="right" vertical="center"/>
    </xf>
    <xf numFmtId="202" fontId="11" fillId="0" borderId="30" xfId="0" applyNumberFormat="1" applyFont="1" applyFill="1" applyBorder="1" applyAlignment="1">
      <alignment horizontal="right" vertical="center"/>
    </xf>
    <xf numFmtId="202" fontId="0" fillId="0" borderId="30" xfId="0" applyNumberFormat="1" applyFont="1" applyFill="1" applyBorder="1" applyAlignment="1">
      <alignment horizontal="right" vertical="center"/>
    </xf>
    <xf numFmtId="202" fontId="8" fillId="0" borderId="32" xfId="0" applyNumberFormat="1" applyFont="1" applyFill="1" applyBorder="1" applyAlignment="1">
      <alignment horizontal="right" vertical="center"/>
    </xf>
    <xf numFmtId="202" fontId="3" fillId="0" borderId="0" xfId="0" applyNumberFormat="1" applyFont="1" applyFill="1" applyBorder="1" applyAlignment="1">
      <alignment horizontal="right" vertical="center"/>
    </xf>
    <xf numFmtId="202" fontId="3" fillId="0" borderId="0" xfId="0" applyNumberFormat="1" applyFont="1" applyFill="1" applyBorder="1" applyAlignment="1">
      <alignment vertical="center"/>
    </xf>
    <xf numFmtId="202" fontId="11" fillId="0" borderId="34" xfId="0" applyNumberFormat="1" applyFont="1" applyFill="1" applyBorder="1" applyAlignment="1">
      <alignment horizontal="right" vertical="center"/>
    </xf>
    <xf numFmtId="202" fontId="11" fillId="0" borderId="0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left" vertical="center"/>
    </xf>
    <xf numFmtId="173" fontId="3" fillId="1" borderId="2" xfId="0" applyNumberFormat="1" applyFont="1" applyFill="1" applyBorder="1" applyAlignment="1">
      <alignment horizontal="right" vertical="center"/>
    </xf>
    <xf numFmtId="173" fontId="8" fillId="0" borderId="2" xfId="0" applyNumberFormat="1" applyFont="1" applyFill="1" applyBorder="1" applyAlignment="1">
      <alignment horizontal="right" vertical="center"/>
    </xf>
    <xf numFmtId="173" fontId="0" fillId="1" borderId="35" xfId="0" applyNumberFormat="1" applyFont="1" applyFill="1" applyBorder="1" applyAlignment="1">
      <alignment horizontal="right" vertical="center"/>
    </xf>
    <xf numFmtId="172" fontId="0" fillId="16" borderId="36" xfId="0" applyNumberFormat="1" applyFont="1" applyFill="1" applyBorder="1" applyAlignment="1">
      <alignment horizontal="right" vertical="center"/>
    </xf>
    <xf numFmtId="172" fontId="0" fillId="16" borderId="0" xfId="0" applyNumberFormat="1" applyFont="1" applyFill="1" applyBorder="1" applyAlignment="1">
      <alignment horizontal="right" vertical="center"/>
    </xf>
    <xf numFmtId="172" fontId="0" fillId="16" borderId="31" xfId="0" applyNumberFormat="1" applyFont="1" applyFill="1" applyBorder="1" applyAlignment="1">
      <alignment horizontal="right" vertical="center"/>
    </xf>
    <xf numFmtId="172" fontId="0" fillId="16" borderId="35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left" vertical="center"/>
    </xf>
    <xf numFmtId="172" fontId="11" fillId="0" borderId="42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left" vertical="center"/>
    </xf>
    <xf numFmtId="172" fontId="0" fillId="1" borderId="43" xfId="0" applyNumberFormat="1" applyFont="1" applyFill="1" applyBorder="1" applyAlignment="1">
      <alignment horizontal="right" vertical="center"/>
    </xf>
    <xf numFmtId="172" fontId="0" fillId="16" borderId="43" xfId="0" applyNumberFormat="1" applyFont="1" applyFill="1" applyBorder="1" applyAlignment="1">
      <alignment horizontal="right" vertical="center"/>
    </xf>
    <xf numFmtId="172" fontId="11" fillId="0" borderId="43" xfId="0" applyNumberFormat="1" applyFont="1" applyFill="1" applyBorder="1" applyAlignment="1">
      <alignment horizontal="right" vertical="center"/>
    </xf>
    <xf numFmtId="202" fontId="0" fillId="16" borderId="2" xfId="0" applyNumberFormat="1" applyFont="1" applyFill="1" applyBorder="1" applyAlignment="1">
      <alignment horizontal="right" vertical="center"/>
    </xf>
    <xf numFmtId="172" fontId="23" fillId="0" borderId="4" xfId="0" applyNumberFormat="1" applyFont="1" applyFill="1" applyBorder="1" applyAlignment="1">
      <alignment horizontal="right" vertical="center"/>
    </xf>
    <xf numFmtId="173" fontId="84" fillId="16" borderId="0" xfId="0" applyNumberFormat="1" applyFont="1" applyFill="1" applyBorder="1" applyAlignment="1">
      <alignment horizontal="right" vertical="center"/>
    </xf>
    <xf numFmtId="173" fontId="84" fillId="16" borderId="2" xfId="0" applyNumberFormat="1" applyFont="1" applyFill="1" applyBorder="1" applyAlignment="1">
      <alignment horizontal="right" vertical="center"/>
    </xf>
    <xf numFmtId="173" fontId="23" fillId="16" borderId="34" xfId="0" applyNumberFormat="1" applyFont="1" applyFill="1" applyBorder="1" applyAlignment="1">
      <alignment horizontal="right" vertical="center"/>
    </xf>
    <xf numFmtId="173" fontId="23" fillId="16" borderId="31" xfId="0" applyNumberFormat="1" applyFont="1" applyFill="1" applyBorder="1" applyAlignment="1">
      <alignment horizontal="right" vertical="center"/>
    </xf>
    <xf numFmtId="173" fontId="23" fillId="16" borderId="35" xfId="0" applyNumberFormat="1" applyFont="1" applyFill="1" applyBorder="1" applyAlignment="1">
      <alignment horizontal="right" vertical="center"/>
    </xf>
    <xf numFmtId="173" fontId="0" fillId="31" borderId="39" xfId="0" applyNumberFormat="1" applyFont="1" applyFill="1" applyBorder="1" applyAlignment="1">
      <alignment horizontal="right" vertical="center"/>
    </xf>
    <xf numFmtId="173" fontId="0" fillId="31" borderId="40" xfId="0" applyNumberFormat="1" applyFont="1" applyFill="1" applyBorder="1" applyAlignment="1">
      <alignment horizontal="right" vertical="center"/>
    </xf>
    <xf numFmtId="173" fontId="85" fillId="31" borderId="39" xfId="0" applyNumberFormat="1" applyFont="1" applyFill="1" applyBorder="1" applyAlignment="1">
      <alignment horizontal="right" vertical="center"/>
    </xf>
    <xf numFmtId="173" fontId="85" fillId="31" borderId="40" xfId="0" applyNumberFormat="1" applyFont="1" applyFill="1" applyBorder="1" applyAlignment="1">
      <alignment horizontal="right" vertical="center"/>
    </xf>
    <xf numFmtId="173" fontId="86" fillId="31" borderId="32" xfId="0" applyNumberFormat="1" applyFont="1" applyFill="1" applyBorder="1" applyAlignment="1">
      <alignment horizontal="right" vertical="center"/>
    </xf>
    <xf numFmtId="0" fontId="0" fillId="31" borderId="34" xfId="0" applyNumberFormat="1" applyFont="1" applyFill="1" applyBorder="1" applyAlignment="1">
      <alignment horizontal="right" vertical="center"/>
    </xf>
    <xf numFmtId="0" fontId="0" fillId="31" borderId="31" xfId="0" applyNumberFormat="1" applyFont="1" applyFill="1" applyBorder="1" applyAlignment="1">
      <alignment horizontal="right" vertical="center"/>
    </xf>
    <xf numFmtId="0" fontId="86" fillId="31" borderId="32" xfId="0" applyNumberFormat="1" applyFont="1" applyFill="1" applyBorder="1" applyAlignment="1">
      <alignment horizontal="right" vertical="center"/>
    </xf>
    <xf numFmtId="175" fontId="0" fillId="31" borderId="35" xfId="0" applyNumberFormat="1" applyFont="1" applyFill="1" applyBorder="1" applyAlignment="1">
      <alignment horizontal="right" vertical="center"/>
    </xf>
    <xf numFmtId="173" fontId="0" fillId="31" borderId="3" xfId="0" applyNumberFormat="1" applyFont="1" applyFill="1" applyBorder="1" applyAlignment="1" quotePrefix="1">
      <alignment horizontal="right" vertical="center"/>
    </xf>
    <xf numFmtId="173" fontId="85" fillId="0" borderId="3" xfId="0" applyNumberFormat="1" applyFont="1" applyFill="1" applyBorder="1" applyAlignment="1">
      <alignment horizontal="right" vertical="center"/>
    </xf>
    <xf numFmtId="173" fontId="0" fillId="1" borderId="35" xfId="0" applyNumberFormat="1" applyFont="1" applyFill="1" applyBorder="1" applyAlignment="1" quotePrefix="1">
      <alignment horizontal="right" vertical="center"/>
    </xf>
    <xf numFmtId="173" fontId="0" fillId="31" borderId="35" xfId="0" applyNumberFormat="1" applyFont="1" applyFill="1" applyBorder="1" applyAlignment="1" quotePrefix="1">
      <alignment horizontal="right" vertical="center"/>
    </xf>
    <xf numFmtId="173" fontId="11" fillId="0" borderId="35" xfId="0" applyNumberFormat="1" applyFont="1" applyFill="1" applyBorder="1" applyAlignment="1" quotePrefix="1">
      <alignment horizontal="right" vertical="center"/>
    </xf>
    <xf numFmtId="202" fontId="0" fillId="0" borderId="36" xfId="0" applyNumberFormat="1" applyFont="1" applyFill="1" applyBorder="1" applyAlignment="1">
      <alignment horizontal="right" vertical="center"/>
    </xf>
    <xf numFmtId="202" fontId="0" fillId="0" borderId="32" xfId="0" applyNumberFormat="1" applyFont="1" applyFill="1" applyBorder="1" applyAlignment="1">
      <alignment horizontal="right" vertical="center"/>
    </xf>
    <xf numFmtId="43" fontId="23" fillId="0" borderId="35" xfId="0" applyNumberFormat="1" applyFont="1" applyFill="1" applyBorder="1" applyAlignment="1">
      <alignment horizontal="right" vertical="center"/>
    </xf>
    <xf numFmtId="175" fontId="0" fillId="31" borderId="31" xfId="0" applyNumberFormat="1" applyFont="1" applyFill="1" applyBorder="1" applyAlignment="1">
      <alignment horizontal="right" vertical="center"/>
    </xf>
    <xf numFmtId="172" fontId="23" fillId="0" borderId="30" xfId="0" applyNumberFormat="1" applyFont="1" applyFill="1" applyBorder="1" applyAlignment="1">
      <alignment horizontal="right" vertical="center"/>
    </xf>
    <xf numFmtId="172" fontId="23" fillId="0" borderId="31" xfId="0" applyNumberFormat="1" applyFont="1" applyFill="1" applyBorder="1" applyAlignment="1">
      <alignment horizontal="right" vertical="center"/>
    </xf>
    <xf numFmtId="172" fontId="23" fillId="0" borderId="0" xfId="0" applyNumberFormat="1" applyFont="1" applyFill="1" applyBorder="1" applyAlignment="1">
      <alignment horizontal="right" vertical="center"/>
    </xf>
    <xf numFmtId="172" fontId="84" fillId="0" borderId="32" xfId="0" applyNumberFormat="1" applyFont="1" applyFill="1" applyBorder="1" applyAlignment="1">
      <alignment horizontal="right" vertical="center"/>
    </xf>
    <xf numFmtId="172" fontId="84" fillId="0" borderId="33" xfId="0" applyNumberFormat="1" applyFont="1" applyFill="1" applyBorder="1" applyAlignment="1">
      <alignment horizontal="right" vertical="center"/>
    </xf>
    <xf numFmtId="172" fontId="23" fillId="0" borderId="0" xfId="0" applyNumberFormat="1" applyFont="1" applyFill="1" applyBorder="1" applyAlignment="1" quotePrefix="1">
      <alignment horizontal="right" vertical="center"/>
    </xf>
    <xf numFmtId="172" fontId="23" fillId="0" borderId="34" xfId="0" applyNumberFormat="1" applyFont="1" applyFill="1" applyBorder="1" applyAlignment="1">
      <alignment horizontal="right" vertical="center"/>
    </xf>
    <xf numFmtId="172" fontId="23" fillId="0" borderId="35" xfId="0" applyNumberFormat="1" applyFont="1" applyFill="1" applyBorder="1" applyAlignment="1">
      <alignment horizontal="right" vertical="center"/>
    </xf>
    <xf numFmtId="172" fontId="84" fillId="0" borderId="0" xfId="0" applyNumberFormat="1" applyFont="1" applyFill="1" applyBorder="1" applyAlignment="1">
      <alignment horizontal="right" vertical="center"/>
    </xf>
    <xf numFmtId="172" fontId="23" fillId="16" borderId="0" xfId="0" applyNumberFormat="1" applyFont="1" applyFill="1" applyBorder="1" applyAlignment="1">
      <alignment horizontal="right" vertical="center"/>
    </xf>
    <xf numFmtId="172" fontId="23" fillId="16" borderId="31" xfId="0" applyNumberFormat="1" applyFont="1" applyFill="1" applyBorder="1" applyAlignment="1" quotePrefix="1">
      <alignment horizontal="right" vertical="center"/>
    </xf>
    <xf numFmtId="172" fontId="23" fillId="0" borderId="36" xfId="0" applyNumberFormat="1" applyFont="1" applyFill="1" applyBorder="1" applyAlignment="1">
      <alignment horizontal="right" vertical="center"/>
    </xf>
    <xf numFmtId="172" fontId="23" fillId="0" borderId="32" xfId="0" applyNumberFormat="1" applyFont="1" applyFill="1" applyBorder="1" applyAlignment="1">
      <alignment horizontal="right" vertical="center"/>
    </xf>
    <xf numFmtId="173" fontId="23" fillId="0" borderId="32" xfId="0" applyNumberFormat="1" applyFont="1" applyFill="1" applyBorder="1" applyAlignment="1">
      <alignment horizontal="right" vertical="center"/>
    </xf>
    <xf numFmtId="173" fontId="23" fillId="0" borderId="0" xfId="0" applyNumberFormat="1" applyFont="1" applyFill="1" applyBorder="1" applyAlignment="1">
      <alignment horizontal="right" vertical="center"/>
    </xf>
    <xf numFmtId="0" fontId="84" fillId="0" borderId="0" xfId="0" applyNumberFormat="1" applyFont="1" applyFill="1" applyBorder="1" applyAlignment="1">
      <alignment horizontal="right" vertical="center"/>
    </xf>
    <xf numFmtId="172" fontId="23" fillId="0" borderId="31" xfId="0" applyNumberFormat="1" applyFont="1" applyFill="1" applyBorder="1" applyAlignment="1" quotePrefix="1">
      <alignment horizontal="right" vertical="center"/>
    </xf>
    <xf numFmtId="172" fontId="23" fillId="0" borderId="2" xfId="0" applyNumberFormat="1" applyFont="1" applyFill="1" applyBorder="1" applyAlignment="1">
      <alignment horizontal="right" vertical="center"/>
    </xf>
    <xf numFmtId="172" fontId="23" fillId="0" borderId="36" xfId="0" applyNumberFormat="1" applyFont="1" applyFill="1" applyBorder="1" applyAlignment="1" quotePrefix="1">
      <alignment horizontal="right" vertical="center"/>
    </xf>
    <xf numFmtId="173" fontId="23" fillId="0" borderId="40" xfId="0" applyNumberFormat="1" applyFont="1" applyFill="1" applyBorder="1" applyAlignment="1">
      <alignment horizontal="right" vertical="center"/>
    </xf>
    <xf numFmtId="173" fontId="23" fillId="0" borderId="2" xfId="0" applyNumberFormat="1" applyFont="1" applyFill="1" applyBorder="1" applyAlignment="1">
      <alignment horizontal="right" vertical="center"/>
    </xf>
    <xf numFmtId="173" fontId="23" fillId="0" borderId="34" xfId="0" applyNumberFormat="1" applyFont="1" applyFill="1" applyBorder="1" applyAlignment="1" quotePrefix="1">
      <alignment horizontal="right" vertical="center"/>
    </xf>
    <xf numFmtId="173" fontId="23" fillId="16" borderId="34" xfId="0" applyNumberFormat="1" applyFont="1" applyFill="1" applyBorder="1" applyAlignment="1" quotePrefix="1">
      <alignment horizontal="right" vertical="center"/>
    </xf>
    <xf numFmtId="172" fontId="23" fillId="0" borderId="38" xfId="0" applyNumberFormat="1" applyFont="1" applyFill="1" applyBorder="1" applyAlignment="1">
      <alignment horizontal="right" vertical="center"/>
    </xf>
    <xf numFmtId="172" fontId="23" fillId="0" borderId="3" xfId="0" applyNumberFormat="1" applyFont="1" applyFill="1" applyBorder="1" applyAlignment="1">
      <alignment horizontal="right" vertical="center"/>
    </xf>
    <xf numFmtId="172" fontId="23" fillId="0" borderId="42" xfId="0" applyNumberFormat="1" applyFont="1" applyFill="1" applyBorder="1" applyAlignment="1">
      <alignment horizontal="right" vertical="center"/>
    </xf>
    <xf numFmtId="173" fontId="23" fillId="0" borderId="30" xfId="0" applyNumberFormat="1" applyFont="1" applyFill="1" applyBorder="1" applyAlignment="1">
      <alignment horizontal="right" vertical="center"/>
    </xf>
    <xf numFmtId="173" fontId="23" fillId="0" borderId="39" xfId="0" applyNumberFormat="1" applyFont="1" applyFill="1" applyBorder="1" applyAlignment="1">
      <alignment horizontal="right" vertical="center"/>
    </xf>
    <xf numFmtId="173" fontId="23" fillId="0" borderId="3" xfId="0" applyNumberFormat="1" applyFont="1" applyFill="1" applyBorder="1" applyAlignment="1" quotePrefix="1">
      <alignment horizontal="right" vertical="center"/>
    </xf>
    <xf numFmtId="173" fontId="23" fillId="0" borderId="37" xfId="0" applyNumberFormat="1" applyFont="1" applyFill="1" applyBorder="1" applyAlignment="1">
      <alignment horizontal="right" vertical="center"/>
    </xf>
    <xf numFmtId="173" fontId="23" fillId="0" borderId="4" xfId="0" applyNumberFormat="1" applyFont="1" applyFill="1" applyBorder="1" applyAlignment="1">
      <alignment horizontal="right" vertical="center"/>
    </xf>
    <xf numFmtId="202" fontId="23" fillId="0" borderId="34" xfId="0" applyNumberFormat="1" applyFont="1" applyFill="1" applyBorder="1" applyAlignment="1">
      <alignment horizontal="right" vertical="center"/>
    </xf>
    <xf numFmtId="202" fontId="23" fillId="0" borderId="0" xfId="0" applyNumberFormat="1" applyFont="1" applyFill="1" applyBorder="1" applyAlignment="1">
      <alignment horizontal="right" vertical="center"/>
    </xf>
    <xf numFmtId="202" fontId="23" fillId="0" borderId="30" xfId="0" applyNumberFormat="1" applyFont="1" applyFill="1" applyBorder="1" applyAlignment="1">
      <alignment horizontal="right" vertical="center"/>
    </xf>
    <xf numFmtId="202" fontId="23" fillId="0" borderId="3" xfId="0" applyNumberFormat="1" applyFont="1" applyFill="1" applyBorder="1" applyAlignment="1">
      <alignment horizontal="right" vertical="center"/>
    </xf>
    <xf numFmtId="0" fontId="5" fillId="27" borderId="44" xfId="0" applyNumberFormat="1" applyFont="1" applyFill="1" applyBorder="1" applyAlignment="1">
      <alignment horizontal="center" vertical="center"/>
    </xf>
    <xf numFmtId="0" fontId="5" fillId="27" borderId="0" xfId="0" applyNumberFormat="1" applyFont="1" applyFill="1" applyBorder="1" applyAlignment="1">
      <alignment horizontal="center" vertical="center"/>
    </xf>
    <xf numFmtId="172" fontId="90" fillId="0" borderId="32" xfId="0" applyNumberFormat="1" applyFont="1" applyFill="1" applyBorder="1" applyAlignment="1">
      <alignment horizontal="right" vertical="center"/>
    </xf>
    <xf numFmtId="173" fontId="83" fillId="0" borderId="0" xfId="0" applyNumberFormat="1" applyFont="1" applyFill="1" applyBorder="1" applyAlignment="1">
      <alignment horizontal="right" vertical="center"/>
    </xf>
    <xf numFmtId="172" fontId="0" fillId="0" borderId="42" xfId="0" applyNumberFormat="1" applyFont="1" applyFill="1" applyBorder="1" applyAlignment="1">
      <alignment horizontal="right" vertical="center"/>
    </xf>
    <xf numFmtId="172" fontId="85" fillId="0" borderId="42" xfId="0" applyNumberFormat="1" applyFont="1" applyFill="1" applyBorder="1" applyAlignment="1">
      <alignment horizontal="right" vertical="center"/>
    </xf>
    <xf numFmtId="0" fontId="3" fillId="0" borderId="33" xfId="0" applyNumberFormat="1" applyFont="1" applyFill="1" applyBorder="1" applyAlignment="1">
      <alignment horizontal="left" vertical="center" wrapText="1"/>
    </xf>
    <xf numFmtId="0" fontId="3" fillId="0" borderId="32" xfId="0" applyNumberFormat="1" applyFont="1" applyFill="1" applyBorder="1" applyAlignment="1">
      <alignment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0" fontId="0" fillId="0" borderId="32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wrapText="1"/>
    </xf>
    <xf numFmtId="174" fontId="0" fillId="0" borderId="30" xfId="0" applyNumberFormat="1" applyFont="1" applyFill="1" applyBorder="1" applyAlignment="1">
      <alignment horizontal="right" vertical="center"/>
    </xf>
    <xf numFmtId="174" fontId="23" fillId="0" borderId="30" xfId="0" applyNumberFormat="1" applyFont="1" applyFill="1" applyBorder="1" applyAlignment="1">
      <alignment horizontal="right" vertical="center"/>
    </xf>
    <xf numFmtId="174" fontId="23" fillId="0" borderId="32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horizontal="right" vertical="center"/>
    </xf>
    <xf numFmtId="172" fontId="85" fillId="0" borderId="32" xfId="0" applyNumberFormat="1" applyFont="1" applyFill="1" applyBorder="1" applyAlignment="1">
      <alignment horizontal="right" vertical="center"/>
    </xf>
    <xf numFmtId="173" fontId="85" fillId="0" borderId="34" xfId="0" applyNumberFormat="1" applyFont="1" applyFill="1" applyBorder="1" applyAlignment="1">
      <alignment horizontal="right" vertical="center"/>
    </xf>
    <xf numFmtId="173" fontId="85" fillId="0" borderId="32" xfId="0" applyNumberFormat="1" applyFont="1" applyFill="1" applyBorder="1" applyAlignment="1">
      <alignment horizontal="right" vertical="center"/>
    </xf>
    <xf numFmtId="172" fontId="11" fillId="16" borderId="2" xfId="0" applyNumberFormat="1" applyFont="1" applyFill="1" applyBorder="1" applyAlignment="1">
      <alignment horizontal="right" vertical="center"/>
    </xf>
    <xf numFmtId="172" fontId="8" fillId="16" borderId="1" xfId="0" applyNumberFormat="1" applyFont="1" applyFill="1" applyBorder="1" applyAlignment="1">
      <alignment horizontal="right" vertical="center"/>
    </xf>
    <xf numFmtId="172" fontId="8" fillId="16" borderId="0" xfId="0" applyNumberFormat="1" applyFont="1" applyFill="1" applyBorder="1" applyAlignment="1">
      <alignment horizontal="right" vertical="center"/>
    </xf>
    <xf numFmtId="0" fontId="3" fillId="16" borderId="0" xfId="0" applyNumberFormat="1" applyFont="1" applyFill="1" applyBorder="1" applyAlignment="1">
      <alignment horizontal="right" vertical="center"/>
    </xf>
    <xf numFmtId="172" fontId="8" fillId="16" borderId="32" xfId="0" applyNumberFormat="1" applyFont="1" applyFill="1" applyBorder="1" applyAlignment="1">
      <alignment horizontal="right" vertical="center"/>
    </xf>
    <xf numFmtId="172" fontId="11" fillId="16" borderId="36" xfId="0" applyNumberFormat="1" applyFont="1" applyFill="1" applyBorder="1" applyAlignment="1" quotePrefix="1">
      <alignment horizontal="right" vertical="center"/>
    </xf>
    <xf numFmtId="172" fontId="11" fillId="16" borderId="34" xfId="0" applyNumberFormat="1" applyFont="1" applyFill="1" applyBorder="1" applyAlignment="1">
      <alignment horizontal="right" vertical="center"/>
    </xf>
    <xf numFmtId="172" fontId="11" fillId="16" borderId="36" xfId="0" applyNumberFormat="1" applyFont="1" applyFill="1" applyBorder="1" applyAlignment="1">
      <alignment horizontal="right" vertical="center"/>
    </xf>
    <xf numFmtId="173" fontId="11" fillId="16" borderId="34" xfId="0" applyNumberFormat="1" applyFont="1" applyFill="1" applyBorder="1" applyAlignment="1">
      <alignment horizontal="right" vertical="center"/>
    </xf>
    <xf numFmtId="173" fontId="11" fillId="16" borderId="36" xfId="0" applyNumberFormat="1" applyFont="1" applyFill="1" applyBorder="1" applyAlignment="1">
      <alignment horizontal="right" vertical="center"/>
    </xf>
    <xf numFmtId="173" fontId="11" fillId="16" borderId="32" xfId="0" applyNumberFormat="1" applyFont="1" applyFill="1" applyBorder="1" applyAlignment="1">
      <alignment horizontal="right" vertical="center"/>
    </xf>
    <xf numFmtId="0" fontId="0" fillId="0" borderId="45" xfId="0" applyNumberFormat="1" applyFont="1" applyFill="1" applyBorder="1" applyAlignment="1">
      <alignment horizontal="left" vertical="center"/>
    </xf>
    <xf numFmtId="172" fontId="0" fillId="0" borderId="45" xfId="0" applyNumberFormat="1" applyFont="1" applyFill="1" applyBorder="1" applyAlignment="1">
      <alignment horizontal="right" vertical="center"/>
    </xf>
    <xf numFmtId="172" fontId="85" fillId="0" borderId="45" xfId="0" applyNumberFormat="1" applyFont="1" applyFill="1" applyBorder="1" applyAlignment="1">
      <alignment horizontal="right" vertical="center"/>
    </xf>
    <xf numFmtId="172" fontId="23" fillId="0" borderId="45" xfId="0" applyNumberFormat="1" applyFont="1" applyFill="1" applyBorder="1" applyAlignment="1">
      <alignment horizontal="right" vertical="center"/>
    </xf>
    <xf numFmtId="172" fontId="11" fillId="0" borderId="45" xfId="0" applyNumberFormat="1" applyFont="1" applyFill="1" applyBorder="1" applyAlignment="1">
      <alignment horizontal="right" vertical="center"/>
    </xf>
    <xf numFmtId="173" fontId="8" fillId="16" borderId="32" xfId="0" applyNumberFormat="1" applyFont="1" applyFill="1" applyBorder="1" applyAlignment="1">
      <alignment horizontal="right" vertical="center"/>
    </xf>
    <xf numFmtId="202" fontId="0" fillId="16" borderId="30" xfId="0" applyNumberFormat="1" applyFont="1" applyFill="1" applyBorder="1" applyAlignment="1">
      <alignment horizontal="right" vertical="center"/>
    </xf>
    <xf numFmtId="202" fontId="11" fillId="16" borderId="30" xfId="0" applyNumberFormat="1" applyFont="1" applyFill="1" applyBorder="1" applyAlignment="1">
      <alignment horizontal="right" vertical="center"/>
    </xf>
    <xf numFmtId="172" fontId="23" fillId="16" borderId="34" xfId="0" applyNumberFormat="1" applyFont="1" applyFill="1" applyBorder="1" applyAlignment="1">
      <alignment horizontal="right" vertical="center"/>
    </xf>
    <xf numFmtId="172" fontId="23" fillId="16" borderId="31" xfId="0" applyNumberFormat="1" applyFont="1" applyFill="1" applyBorder="1" applyAlignment="1">
      <alignment horizontal="right" vertical="center"/>
    </xf>
    <xf numFmtId="172" fontId="23" fillId="16" borderId="3" xfId="0" applyNumberFormat="1" applyFont="1" applyFill="1" applyBorder="1" applyAlignment="1">
      <alignment horizontal="right" vertical="center"/>
    </xf>
    <xf numFmtId="173" fontId="11" fillId="0" borderId="36" xfId="0" applyNumberFormat="1" applyFont="1" applyFill="1" applyBorder="1" applyAlignment="1" quotePrefix="1">
      <alignment horizontal="right" vertical="center"/>
    </xf>
    <xf numFmtId="0" fontId="3" fillId="0" borderId="36" xfId="0" applyNumberFormat="1" applyFont="1" applyFill="1" applyBorder="1" applyAlignment="1">
      <alignment horizontal="left" vertical="center" wrapText="1"/>
    </xf>
    <xf numFmtId="172" fontId="3" fillId="0" borderId="36" xfId="0" applyNumberFormat="1" applyFont="1" applyFill="1" applyBorder="1" applyAlignment="1">
      <alignment horizontal="right" vertical="center"/>
    </xf>
    <xf numFmtId="172" fontId="3" fillId="0" borderId="30" xfId="0" applyNumberFormat="1" applyFont="1" applyFill="1" applyBorder="1" applyAlignment="1">
      <alignment horizontal="right" vertical="center"/>
    </xf>
    <xf numFmtId="173" fontId="0" fillId="1" borderId="2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41" xfId="0" applyNumberFormat="1" applyFont="1" applyFill="1" applyBorder="1" applyAlignment="1">
      <alignment vertical="center"/>
    </xf>
    <xf numFmtId="204" fontId="0" fillId="16" borderId="3" xfId="251" applyNumberFormat="1" applyFont="1" applyFill="1" applyBorder="1">
      <alignment horizontal="right" vertical="center"/>
    </xf>
    <xf numFmtId="204" fontId="0" fillId="16" borderId="2" xfId="251" applyNumberFormat="1" applyFont="1" applyFill="1" applyBorder="1">
      <alignment horizontal="right" vertical="center"/>
    </xf>
    <xf numFmtId="204" fontId="0" fillId="16" borderId="31" xfId="251" applyNumberFormat="1" applyFont="1" applyFill="1" applyBorder="1">
      <alignment horizontal="right" vertical="center"/>
    </xf>
    <xf numFmtId="0" fontId="11" fillId="31" borderId="34" xfId="0" applyNumberFormat="1" applyFont="1" applyFill="1" applyBorder="1" applyAlignment="1">
      <alignment horizontal="right" vertical="center"/>
    </xf>
    <xf numFmtId="0" fontId="11" fillId="31" borderId="31" xfId="0" applyNumberFormat="1" applyFont="1" applyFill="1" applyBorder="1" applyAlignment="1">
      <alignment horizontal="right" vertical="center"/>
    </xf>
    <xf numFmtId="175" fontId="11" fillId="31" borderId="31" xfId="0" applyNumberFormat="1" applyFont="1" applyFill="1" applyBorder="1" applyAlignment="1">
      <alignment horizontal="right" vertical="center"/>
    </xf>
    <xf numFmtId="175" fontId="11" fillId="31" borderId="35" xfId="0" applyNumberFormat="1" applyFont="1" applyFill="1" applyBorder="1" applyAlignment="1">
      <alignment horizontal="right" vertical="center"/>
    </xf>
    <xf numFmtId="172" fontId="0" fillId="16" borderId="3" xfId="251" applyNumberFormat="1" applyFont="1" applyFill="1" applyBorder="1">
      <alignment horizontal="right" vertical="center"/>
    </xf>
    <xf numFmtId="172" fontId="0" fillId="16" borderId="35" xfId="251" applyNumberFormat="1" applyFont="1" applyFill="1" applyBorder="1">
      <alignment horizontal="right" vertical="center"/>
    </xf>
    <xf numFmtId="202" fontId="11" fillId="0" borderId="3" xfId="0" applyNumberFormat="1" applyFont="1" applyFill="1" applyBorder="1" applyAlignment="1">
      <alignment horizontal="right" vertical="center"/>
    </xf>
    <xf numFmtId="202" fontId="11" fillId="0" borderId="42" xfId="0" applyNumberFormat="1" applyFont="1" applyFill="1" applyBorder="1" applyAlignment="1">
      <alignment horizontal="right" vertical="center"/>
    </xf>
    <xf numFmtId="172" fontId="90" fillId="0" borderId="0" xfId="0" applyNumberFormat="1" applyFont="1" applyFill="1" applyBorder="1" applyAlignment="1">
      <alignment horizontal="right" vertical="center"/>
    </xf>
    <xf numFmtId="172" fontId="90" fillId="0" borderId="33" xfId="0" applyNumberFormat="1" applyFont="1" applyFill="1" applyBorder="1" applyAlignment="1">
      <alignment horizontal="right" vertical="center"/>
    </xf>
    <xf numFmtId="173" fontId="23" fillId="0" borderId="35" xfId="0" applyNumberFormat="1" applyFont="1" applyFill="1" applyBorder="1" applyAlignment="1" quotePrefix="1">
      <alignment horizontal="right" vertical="center"/>
    </xf>
    <xf numFmtId="172" fontId="23" fillId="16" borderId="35" xfId="0" applyNumberFormat="1" applyFont="1" applyFill="1" applyBorder="1" applyAlignment="1">
      <alignment horizontal="right" vertical="center"/>
    </xf>
    <xf numFmtId="172" fontId="23" fillId="16" borderId="43" xfId="0" applyNumberFormat="1" applyFont="1" applyFill="1" applyBorder="1" applyAlignment="1">
      <alignment horizontal="right" vertical="center"/>
    </xf>
    <xf numFmtId="172" fontId="23" fillId="16" borderId="36" xfId="0" applyNumberFormat="1" applyFont="1" applyFill="1" applyBorder="1" applyAlignment="1">
      <alignment horizontal="right" vertical="center"/>
    </xf>
    <xf numFmtId="172" fontId="8" fillId="16" borderId="36" xfId="0" applyNumberFormat="1" applyFont="1" applyFill="1" applyBorder="1" applyAlignment="1">
      <alignment horizontal="right" vertical="center"/>
    </xf>
    <xf numFmtId="0" fontId="85" fillId="0" borderId="0" xfId="0" applyNumberFormat="1" applyFont="1" applyFill="1" applyBorder="1" applyAlignment="1">
      <alignment horizontal="left" vertical="center"/>
    </xf>
    <xf numFmtId="0" fontId="92" fillId="0" borderId="0" xfId="0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horizontal="left" vertical="center" wrapText="1"/>
    </xf>
    <xf numFmtId="172" fontId="23" fillId="16" borderId="46" xfId="0" applyNumberFormat="1" applyFont="1" applyFill="1" applyBorder="1" applyAlignment="1">
      <alignment horizontal="right" vertical="center"/>
    </xf>
    <xf numFmtId="172" fontId="11" fillId="16" borderId="46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 wrapText="1"/>
    </xf>
    <xf numFmtId="205" fontId="23" fillId="16" borderId="0" xfId="0" applyNumberFormat="1" applyFont="1" applyFill="1" applyBorder="1" applyAlignment="1">
      <alignment horizontal="right" vertical="center"/>
    </xf>
    <xf numFmtId="205" fontId="11" fillId="16" borderId="0" xfId="0" applyNumberFormat="1" applyFont="1" applyFill="1" applyBorder="1" applyAlignment="1">
      <alignment horizontal="right" vertical="center"/>
    </xf>
    <xf numFmtId="172" fontId="11" fillId="0" borderId="46" xfId="0" applyNumberFormat="1" applyFont="1" applyFill="1" applyBorder="1" applyAlignment="1">
      <alignment horizontal="right" vertical="center"/>
    </xf>
    <xf numFmtId="172" fontId="11" fillId="0" borderId="1" xfId="0" applyNumberFormat="1" applyFont="1" applyFill="1" applyBorder="1" applyAlignment="1">
      <alignment horizontal="right" vertical="center"/>
    </xf>
    <xf numFmtId="0" fontId="0" fillId="0" borderId="46" xfId="0" applyNumberFormat="1" applyFont="1" applyFill="1" applyBorder="1" applyAlignment="1">
      <alignment horizontal="left" vertical="center" wrapText="1" indent="1"/>
    </xf>
    <xf numFmtId="0" fontId="0" fillId="0" borderId="43" xfId="0" applyNumberFormat="1" applyFont="1" applyFill="1" applyBorder="1" applyAlignment="1">
      <alignment horizontal="left" vertical="center" wrapText="1" indent="1"/>
    </xf>
    <xf numFmtId="0" fontId="0" fillId="0" borderId="1" xfId="0" applyNumberFormat="1" applyFont="1" applyFill="1" applyBorder="1" applyAlignment="1">
      <alignment horizontal="left" vertical="center" wrapText="1" indent="1"/>
    </xf>
    <xf numFmtId="173" fontId="3" fillId="1" borderId="0" xfId="0" applyNumberFormat="1" applyFont="1" applyFill="1" applyBorder="1" applyAlignment="1">
      <alignment horizontal="right" vertical="center"/>
    </xf>
    <xf numFmtId="173" fontId="8" fillId="0" borderId="0" xfId="0" applyNumberFormat="1" applyFont="1" applyFill="1" applyBorder="1" applyAlignment="1">
      <alignment horizontal="right" vertical="center"/>
    </xf>
    <xf numFmtId="202" fontId="11" fillId="0" borderId="1" xfId="0" applyNumberFormat="1" applyFont="1" applyFill="1" applyBorder="1" applyAlignment="1">
      <alignment horizontal="right" vertical="center"/>
    </xf>
    <xf numFmtId="202" fontId="23" fillId="16" borderId="30" xfId="0" applyNumberFormat="1" applyFont="1" applyFill="1" applyBorder="1" applyAlignment="1">
      <alignment horizontal="right" vertical="center"/>
    </xf>
    <xf numFmtId="202" fontId="23" fillId="16" borderId="32" xfId="0" applyNumberFormat="1" applyFont="1" applyFill="1" applyBorder="1" applyAlignment="1">
      <alignment horizontal="right" vertical="center"/>
    </xf>
    <xf numFmtId="202" fontId="0" fillId="16" borderId="0" xfId="0" applyNumberFormat="1" applyFont="1" applyFill="1" applyBorder="1" applyAlignment="1">
      <alignment horizontal="right" vertical="center"/>
    </xf>
    <xf numFmtId="172" fontId="0" fillId="8" borderId="0" xfId="0" applyNumberFormat="1" applyFill="1" applyAlignment="1">
      <alignment/>
    </xf>
    <xf numFmtId="172" fontId="85" fillId="0" borderId="4" xfId="0" applyNumberFormat="1" applyFont="1" applyFill="1" applyBorder="1" applyAlignment="1">
      <alignment horizontal="right" vertical="center"/>
    </xf>
    <xf numFmtId="172" fontId="23" fillId="16" borderId="2" xfId="0" applyNumberFormat="1" applyFont="1" applyFill="1" applyBorder="1" applyAlignment="1">
      <alignment horizontal="right" vertical="center"/>
    </xf>
    <xf numFmtId="172" fontId="23" fillId="16" borderId="0" xfId="0" applyNumberFormat="1" applyFont="1" applyFill="1" applyBorder="1" applyAlignment="1" quotePrefix="1">
      <alignment horizontal="right" vertical="center"/>
    </xf>
    <xf numFmtId="172" fontId="11" fillId="16" borderId="0" xfId="0" applyNumberFormat="1" applyFont="1" applyFill="1" applyBorder="1" applyAlignment="1" quotePrefix="1">
      <alignment horizontal="right" vertical="center"/>
    </xf>
    <xf numFmtId="172" fontId="11" fillId="16" borderId="35" xfId="0" applyNumberFormat="1" applyFont="1" applyFill="1" applyBorder="1" applyAlignment="1">
      <alignment horizontal="right" vertical="center"/>
    </xf>
    <xf numFmtId="172" fontId="23" fillId="16" borderId="38" xfId="0" applyNumberFormat="1" applyFont="1" applyFill="1" applyBorder="1" applyAlignment="1">
      <alignment horizontal="right" vertical="center"/>
    </xf>
    <xf numFmtId="172" fontId="11" fillId="16" borderId="38" xfId="0" applyNumberFormat="1" applyFont="1" applyFill="1" applyBorder="1" applyAlignment="1">
      <alignment horizontal="right" vertical="center"/>
    </xf>
    <xf numFmtId="172" fontId="11" fillId="16" borderId="31" xfId="0" applyNumberFormat="1" applyFont="1" applyFill="1" applyBorder="1" applyAlignment="1">
      <alignment horizontal="right" vertical="center"/>
    </xf>
    <xf numFmtId="172" fontId="8" fillId="16" borderId="30" xfId="0" applyNumberFormat="1" applyFont="1" applyFill="1" applyBorder="1" applyAlignment="1">
      <alignment horizontal="right" vertical="center"/>
    </xf>
    <xf numFmtId="172" fontId="0" fillId="1" borderId="2" xfId="0" applyNumberFormat="1" applyFont="1" applyFill="1" applyBorder="1" applyAlignment="1">
      <alignment horizontal="right" vertical="center"/>
    </xf>
    <xf numFmtId="172" fontId="0" fillId="16" borderId="2" xfId="0" applyNumberFormat="1" applyFont="1" applyFill="1" applyBorder="1" applyAlignment="1">
      <alignment horizontal="right" vertical="center"/>
    </xf>
    <xf numFmtId="0" fontId="0" fillId="0" borderId="47" xfId="0" applyNumberFormat="1" applyFont="1" applyFill="1" applyBorder="1" applyAlignment="1">
      <alignment horizontal="left" vertical="center"/>
    </xf>
    <xf numFmtId="172" fontId="0" fillId="1" borderId="47" xfId="0" applyNumberFormat="1" applyFont="1" applyFill="1" applyBorder="1" applyAlignment="1">
      <alignment horizontal="right" vertical="center"/>
    </xf>
    <xf numFmtId="172" fontId="0" fillId="16" borderId="47" xfId="0" applyNumberFormat="1" applyFont="1" applyFill="1" applyBorder="1" applyAlignment="1">
      <alignment horizontal="right" vertical="center"/>
    </xf>
    <xf numFmtId="172" fontId="23" fillId="16" borderId="47" xfId="0" applyNumberFormat="1" applyFont="1" applyFill="1" applyBorder="1" applyAlignment="1">
      <alignment horizontal="right" vertical="center"/>
    </xf>
    <xf numFmtId="172" fontId="23" fillId="0" borderId="47" xfId="0" applyNumberFormat="1" applyFont="1" applyFill="1" applyBorder="1" applyAlignment="1">
      <alignment horizontal="right" vertical="center"/>
    </xf>
    <xf numFmtId="172" fontId="11" fillId="0" borderId="47" xfId="0" applyNumberFormat="1" applyFont="1" applyFill="1" applyBorder="1" applyAlignment="1">
      <alignment horizontal="right" vertical="center"/>
    </xf>
    <xf numFmtId="173" fontId="23" fillId="16" borderId="43" xfId="0" applyNumberFormat="1" applyFont="1" applyFill="1" applyBorder="1" applyAlignment="1">
      <alignment horizontal="right" vertical="center"/>
    </xf>
    <xf numFmtId="173" fontId="8" fillId="16" borderId="2" xfId="0" applyNumberFormat="1" applyFont="1" applyFill="1" applyBorder="1" applyAlignment="1">
      <alignment horizontal="right" vertical="center"/>
    </xf>
    <xf numFmtId="172" fontId="0" fillId="30" borderId="43" xfId="0" applyNumberFormat="1" applyFont="1" applyFill="1" applyBorder="1" applyAlignment="1">
      <alignment horizontal="right" vertical="center"/>
    </xf>
    <xf numFmtId="173" fontId="3" fillId="16" borderId="0" xfId="0" applyNumberFormat="1" applyFont="1" applyFill="1" applyBorder="1" applyAlignment="1">
      <alignment horizontal="right" vertical="center"/>
    </xf>
    <xf numFmtId="173" fontId="86" fillId="16" borderId="32" xfId="0" applyNumberFormat="1" applyFont="1" applyFill="1" applyBorder="1" applyAlignment="1">
      <alignment horizontal="right" vertical="center"/>
    </xf>
    <xf numFmtId="173" fontId="23" fillId="16" borderId="39" xfId="0" applyNumberFormat="1" applyFont="1" applyFill="1" applyBorder="1" applyAlignment="1">
      <alignment horizontal="right" vertical="center"/>
    </xf>
    <xf numFmtId="173" fontId="23" fillId="16" borderId="40" xfId="0" applyNumberFormat="1" applyFont="1" applyFill="1" applyBorder="1" applyAlignment="1">
      <alignment horizontal="right" vertical="center"/>
    </xf>
    <xf numFmtId="172" fontId="83" fillId="0" borderId="32" xfId="0" applyNumberFormat="1" applyFont="1" applyFill="1" applyBorder="1" applyAlignment="1">
      <alignment horizontal="right" vertical="center"/>
    </xf>
    <xf numFmtId="0" fontId="11" fillId="16" borderId="0" xfId="0" applyNumberFormat="1" applyFont="1" applyFill="1" applyBorder="1" applyAlignment="1">
      <alignment horizontal="right" vertical="center"/>
    </xf>
    <xf numFmtId="172" fontId="0" fillId="1" borderId="42" xfId="0" applyNumberFormat="1" applyFont="1" applyFill="1" applyBorder="1" applyAlignment="1">
      <alignment horizontal="right" vertical="center"/>
    </xf>
    <xf numFmtId="172" fontId="0" fillId="16" borderId="42" xfId="0" applyNumberFormat="1" applyFont="1" applyFill="1" applyBorder="1" applyAlignment="1">
      <alignment horizontal="right" vertical="center"/>
    </xf>
    <xf numFmtId="172" fontId="11" fillId="16" borderId="42" xfId="0" applyNumberFormat="1" applyFont="1" applyFill="1" applyBorder="1" applyAlignment="1">
      <alignment horizontal="right" vertical="center"/>
    </xf>
    <xf numFmtId="172" fontId="11" fillId="16" borderId="43" xfId="0" applyNumberFormat="1" applyFont="1" applyFill="1" applyBorder="1" applyAlignment="1">
      <alignment horizontal="right" vertical="center"/>
    </xf>
    <xf numFmtId="0" fontId="7" fillId="16" borderId="41" xfId="0" applyNumberFormat="1" applyFont="1" applyFill="1" applyBorder="1" applyAlignment="1">
      <alignment horizontal="right" vertical="center"/>
    </xf>
    <xf numFmtId="172" fontId="11" fillId="1" borderId="4" xfId="0" applyNumberFormat="1" applyFont="1" applyFill="1" applyBorder="1" applyAlignment="1">
      <alignment horizontal="right" vertical="center"/>
    </xf>
    <xf numFmtId="0" fontId="0" fillId="16" borderId="2" xfId="0" applyNumberFormat="1" applyFont="1" applyFill="1" applyBorder="1" applyAlignment="1">
      <alignment horizontal="left" vertical="center" wrapText="1"/>
    </xf>
    <xf numFmtId="0" fontId="0" fillId="16" borderId="32" xfId="0" applyNumberFormat="1" applyFont="1" applyFill="1" applyBorder="1" applyAlignment="1">
      <alignment horizontal="left" vertical="center" wrapText="1"/>
    </xf>
    <xf numFmtId="172" fontId="11" fillId="16" borderId="32" xfId="0" applyNumberFormat="1" applyFont="1" applyFill="1" applyBorder="1" applyAlignment="1">
      <alignment horizontal="right" vertical="center"/>
    </xf>
    <xf numFmtId="173" fontId="23" fillId="16" borderId="32" xfId="0" applyNumberFormat="1" applyFont="1" applyFill="1" applyBorder="1" applyAlignment="1">
      <alignment horizontal="right" vertical="center"/>
    </xf>
    <xf numFmtId="175" fontId="23" fillId="16" borderId="32" xfId="0" applyNumberFormat="1" applyFont="1" applyFill="1" applyBorder="1" applyAlignment="1">
      <alignment horizontal="right" vertical="center"/>
    </xf>
    <xf numFmtId="0" fontId="0" fillId="16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94" fillId="0" borderId="0" xfId="0" applyNumberFormat="1" applyFont="1" applyFill="1" applyBorder="1" applyAlignment="1">
      <alignment horizontal="left" vertical="center"/>
    </xf>
    <xf numFmtId="0" fontId="91" fillId="27" borderId="48" xfId="0" applyFont="1" applyFill="1" applyBorder="1" applyAlignment="1">
      <alignment horizontal="left" vertical="center"/>
    </xf>
    <xf numFmtId="0" fontId="91" fillId="27" borderId="49" xfId="0" applyFont="1" applyFill="1" applyBorder="1" applyAlignment="1">
      <alignment horizontal="left" vertical="center"/>
    </xf>
    <xf numFmtId="0" fontId="91" fillId="27" borderId="48" xfId="0" applyFont="1" applyFill="1" applyBorder="1" applyAlignment="1">
      <alignment horizontal="left" vertical="center" wrapText="1"/>
    </xf>
  </cellXfs>
  <cellStyles count="276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# Assets" xfId="15"/>
    <cellStyle name=";;;" xfId="16"/>
    <cellStyle name="?‹æØ‚è [0.00]_Region Orders (2)" xfId="17"/>
    <cellStyle name="?‹æØ‚è_Region Orders (2)" xfId="18"/>
    <cellStyle name="_AM" xfId="19"/>
    <cellStyle name="_Asset Management" xfId="20"/>
    <cellStyle name="_BS_Capital" xfId="21"/>
    <cellStyle name="_Core Results by region" xfId="22"/>
    <cellStyle name="_FS 22" xfId="23"/>
    <cellStyle name="_FS 22 (2)" xfId="24"/>
    <cellStyle name="_FS BS" xfId="25"/>
    <cellStyle name="_FS CFS" xfId="26"/>
    <cellStyle name="_FS ShEq" xfId="27"/>
    <cellStyle name="_IB" xfId="28"/>
    <cellStyle name="_Jan04_AUM_final" xfId="29"/>
    <cellStyle name="_KPI_graph-data" xfId="30"/>
    <cellStyle name="_OE" xfId="31"/>
    <cellStyle name="_PB" xfId="32"/>
    <cellStyle name="_PE_gains_Q306_JOD" xfId="33"/>
    <cellStyle name="_Q4P&amp;L-02_08_07" xfId="34"/>
    <cellStyle name="_Reporting Tables_MASTER_Q407" xfId="35"/>
    <cellStyle name="’Ê‰Ý [0.00]_Region Orders (2)" xfId="36"/>
    <cellStyle name="’Ê‰Ý_Region Orders (2)" xfId="37"/>
    <cellStyle name="•W?_Pacific Region P&amp;L" xfId="38"/>
    <cellStyle name="•W_Pacific Region P&amp;L" xfId="39"/>
    <cellStyle name="1 Blank" xfId="40"/>
    <cellStyle name="1 Header" xfId="41"/>
    <cellStyle name="1 Period 1" xfId="42"/>
    <cellStyle name="1 Period 2" xfId="43"/>
    <cellStyle name="1 Sub-header" xfId="44"/>
    <cellStyle name="2 Line - 1 Dotted" xfId="45"/>
    <cellStyle name="2 Line - 2 Thin" xfId="46"/>
    <cellStyle name="2 Line - 3 Medium" xfId="47"/>
    <cellStyle name="2 Line - 4 Thick" xfId="48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Akzent1" xfId="55"/>
    <cellStyle name="20% - Akzent2" xfId="56"/>
    <cellStyle name="20% - Akzent3" xfId="57"/>
    <cellStyle name="20% - Akzent4" xfId="58"/>
    <cellStyle name="20% - Akzent5" xfId="59"/>
    <cellStyle name="20% - Akzent6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Akzent1" xfId="79"/>
    <cellStyle name="60% - Akzent2" xfId="80"/>
    <cellStyle name="60% - Akzent3" xfId="81"/>
    <cellStyle name="60% - Akzent4" xfId="82"/>
    <cellStyle name="60% - Akzent5" xfId="83"/>
    <cellStyle name="60% - Akzent6" xfId="84"/>
    <cellStyle name="9065.186" xfId="85"/>
    <cellStyle name="À _x0000__x0000__x0000__x0000__x0000__x0000_ïKecurity Reconciliatio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ccounting" xfId="93"/>
    <cellStyle name="Address" xfId="94"/>
    <cellStyle name="Akzent1" xfId="95"/>
    <cellStyle name="Akzent2" xfId="96"/>
    <cellStyle name="Akzent3" xfId="97"/>
    <cellStyle name="Akzent4" xfId="98"/>
    <cellStyle name="Akzent5" xfId="99"/>
    <cellStyle name="Akzent6" xfId="100"/>
    <cellStyle name="args.style" xfId="101"/>
    <cellStyle name="Array" xfId="102"/>
    <cellStyle name="Array Enter" xfId="103"/>
    <cellStyle name="Ausgabe" xfId="104"/>
    <cellStyle name="Bad" xfId="105"/>
    <cellStyle name="BasisPoints" xfId="106"/>
    <cellStyle name="Berechnung" xfId="107"/>
    <cellStyle name="Body" xfId="108"/>
    <cellStyle name="Border Heavy" xfId="109"/>
    <cellStyle name="Border Thin" xfId="110"/>
    <cellStyle name="Budget Text" xfId="111"/>
    <cellStyle name="Budget2004" xfId="112"/>
    <cellStyle name="Budget2004Number" xfId="113"/>
    <cellStyle name="Budget2004Text" xfId="114"/>
    <cellStyle name="Budget2004TextWrap" xfId="115"/>
    <cellStyle name="C_x0000__x0000__x0000__x0000_ À _x0000__x0000__x0000__x0000__x0000__x0000_" xfId="116"/>
    <cellStyle name="Calc Currency (0)" xfId="117"/>
    <cellStyle name="Calculation" xfId="118"/>
    <cellStyle name="Check Cell" xfId="119"/>
    <cellStyle name="City" xfId="120"/>
    <cellStyle name="col_blue_row" xfId="121"/>
    <cellStyle name="Collateral" xfId="122"/>
    <cellStyle name="Comma" xfId="123"/>
    <cellStyle name="Comma  - Style1" xfId="124"/>
    <cellStyle name="Comma  - Style2" xfId="125"/>
    <cellStyle name="Comma  - Style3" xfId="126"/>
    <cellStyle name="Comma  - Style4" xfId="127"/>
    <cellStyle name="Comma  - Style5" xfId="128"/>
    <cellStyle name="Comma  - Style6" xfId="129"/>
    <cellStyle name="Comma  - Style7" xfId="130"/>
    <cellStyle name="Comma  - Style8" xfId="131"/>
    <cellStyle name="Comma [0]" xfId="132"/>
    <cellStyle name="Comma [1]" xfId="133"/>
    <cellStyle name="Comma0 - Modelo1" xfId="134"/>
    <cellStyle name="Comma0 - Style1" xfId="135"/>
    <cellStyle name="Comma1 - Modelo2" xfId="136"/>
    <cellStyle name="Comma1 - Style2" xfId="137"/>
    <cellStyle name="Copied" xfId="138"/>
    <cellStyle name="Currency" xfId="139"/>
    <cellStyle name="Currency ($)" xfId="140"/>
    <cellStyle name="Currency [0]" xfId="141"/>
    <cellStyle name="Currency [1]" xfId="142"/>
    <cellStyle name="Date" xfId="143"/>
    <cellStyle name="Deal" xfId="144"/>
    <cellStyle name="Detail" xfId="145"/>
    <cellStyle name="Dia" xfId="146"/>
    <cellStyle name="Dollars" xfId="147"/>
    <cellStyle name="Eingabe" xfId="148"/>
    <cellStyle name="Encabez1" xfId="149"/>
    <cellStyle name="Encabez2" xfId="150"/>
    <cellStyle name="Entered" xfId="151"/>
    <cellStyle name="Ergebnis" xfId="152"/>
    <cellStyle name="Erklärender Text" xfId="153"/>
    <cellStyle name="Euro" xfId="154"/>
    <cellStyle name="Event" xfId="155"/>
    <cellStyle name="Explanatory Text" xfId="156"/>
    <cellStyle name="F2" xfId="157"/>
    <cellStyle name="F3" xfId="158"/>
    <cellStyle name="F4" xfId="159"/>
    <cellStyle name="F5" xfId="160"/>
    <cellStyle name="F6" xfId="161"/>
    <cellStyle name="F7" xfId="162"/>
    <cellStyle name="F8" xfId="163"/>
    <cellStyle name="Fijo" xfId="164"/>
    <cellStyle name="Financial format" xfId="165"/>
    <cellStyle name="Financiero" xfId="166"/>
    <cellStyle name="Followed Hyperlink" xfId="167"/>
    <cellStyle name="footer_graph" xfId="168"/>
    <cellStyle name="Footnote_SuperscriptNumber" xfId="169"/>
    <cellStyle name="fussnote_lauftext" xfId="170"/>
    <cellStyle name="G. Hofer" xfId="171"/>
    <cellStyle name="Good" xfId="172"/>
    <cellStyle name="Grey" xfId="173"/>
    <cellStyle name="Gut" xfId="174"/>
    <cellStyle name="header_0_col" xfId="175"/>
    <cellStyle name="Header1" xfId="176"/>
    <cellStyle name="Header2" xfId="177"/>
    <cellStyle name="heading" xfId="178"/>
    <cellStyle name="Heading 1" xfId="179"/>
    <cellStyle name="Heading 2" xfId="180"/>
    <cellStyle name="Heading 3" xfId="181"/>
    <cellStyle name="Heading 4" xfId="182"/>
    <cellStyle name="Hyperlink" xfId="183"/>
    <cellStyle name="Input" xfId="184"/>
    <cellStyle name="Input [yellow]" xfId="185"/>
    <cellStyle name="Input_ACD Info from Matt and Vaishal - work" xfId="186"/>
    <cellStyle name="IS Summary" xfId="187"/>
    <cellStyle name="KPMG Heading 1" xfId="188"/>
    <cellStyle name="KPMG Heading 2" xfId="189"/>
    <cellStyle name="KPMG Heading 3" xfId="190"/>
    <cellStyle name="KPMG Heading 4" xfId="191"/>
    <cellStyle name="KPMG Normal" xfId="192"/>
    <cellStyle name="KPMG Normal Text" xfId="193"/>
    <cellStyle name="Linked Cell" xfId="194"/>
    <cellStyle name="Loan Amount" xfId="195"/>
    <cellStyle name="Locked" xfId="196"/>
    <cellStyle name="MacroCode" xfId="197"/>
    <cellStyle name="Millares [0]_10 AVERIAS MASIVAS + ANT" xfId="198"/>
    <cellStyle name="Millares_10 AVERIAS MASIVAS + ANT" xfId="199"/>
    <cellStyle name="Milliers [0]_!!!GO" xfId="200"/>
    <cellStyle name="Milliers_!!!GO" xfId="201"/>
    <cellStyle name="Moneda [0]_10 AVERIAS MASIVAS + ANT" xfId="202"/>
    <cellStyle name="Moneda_10 AVERIAS MASIVAS + ANT" xfId="203"/>
    <cellStyle name="Monétaire [0]_!!!GO" xfId="204"/>
    <cellStyle name="Monétaire_!!!GO" xfId="205"/>
    <cellStyle name="Monetario" xfId="206"/>
    <cellStyle name="Multiple" xfId="207"/>
    <cellStyle name="Multiple [0]" xfId="208"/>
    <cellStyle name="Multiple [1]" xfId="209"/>
    <cellStyle name="Multiple_Book2" xfId="210"/>
    <cellStyle name="Neutral" xfId="211"/>
    <cellStyle name="new_section" xfId="212"/>
    <cellStyle name="no dec" xfId="213"/>
    <cellStyle name="Normal - Style1" xfId="214"/>
    <cellStyle name="NorV_x0002_Ã_x0012_ ìÀ _x0012__x0000_‚_x0000_ _x001D_Nance_Daily Compliance" xfId="215"/>
    <cellStyle name="Note" xfId="216"/>
    <cellStyle name="Notiz" xfId="217"/>
    <cellStyle name="nplosion" xfId="218"/>
    <cellStyle name="Number_no_line" xfId="219"/>
    <cellStyle name="nVision" xfId="220"/>
    <cellStyle name="Œ…‹æØ‚è [0.00]_Region Orders (2)" xfId="221"/>
    <cellStyle name="Œ…‹æØ‚è_Region Orders (2)" xfId="222"/>
    <cellStyle name="Output" xfId="223"/>
    <cellStyle name="Page Heading" xfId="224"/>
    <cellStyle name="Page Heading Large" xfId="225"/>
    <cellStyle name="Page Heading Small" xfId="226"/>
    <cellStyle name="per.style" xfId="227"/>
    <cellStyle name="Percent" xfId="228"/>
    <cellStyle name="Percent (0)" xfId="229"/>
    <cellStyle name="Percent (LTV, DSC)" xfId="230"/>
    <cellStyle name="Percent [0]" xfId="231"/>
    <cellStyle name="Percent [1]" xfId="232"/>
    <cellStyle name="Percent [2]" xfId="233"/>
    <cellStyle name="Percent Hard" xfId="234"/>
    <cellStyle name="Pool/Single" xfId="235"/>
    <cellStyle name="Porcentaje" xfId="236"/>
    <cellStyle name="pricing" xfId="237"/>
    <cellStyle name="PSChar" xfId="238"/>
    <cellStyle name="PSDate" xfId="239"/>
    <cellStyle name="PSDec" xfId="240"/>
    <cellStyle name="PSHeading" xfId="241"/>
    <cellStyle name="PSInt" xfId="242"/>
    <cellStyle name="PSSpacer" xfId="243"/>
    <cellStyle name="R01A" xfId="244"/>
    <cellStyle name="R01B" xfId="245"/>
    <cellStyle name="R02A" xfId="246"/>
    <cellStyle name="Red Text" xfId="247"/>
    <cellStyle name="RevList" xfId="248"/>
    <cellStyle name="RM" xfId="249"/>
    <cellStyle name="row_bold_line" xfId="250"/>
    <cellStyle name="Row_Number" xfId="251"/>
    <cellStyle name="Schlecht" xfId="252"/>
    <cellStyle name="Shaded" xfId="253"/>
    <cellStyle name="Size" xfId="254"/>
    <cellStyle name="Source" xfId="255"/>
    <cellStyle name="Status" xfId="256"/>
    <cellStyle name="Subtotal" xfId="257"/>
    <cellStyle name="superscript" xfId="258"/>
    <cellStyle name="Tabellentext" xfId="259"/>
    <cellStyle name="Table Col Head" xfId="260"/>
    <cellStyle name="Table Sub Head" xfId="261"/>
    <cellStyle name="Table Title" xfId="262"/>
    <cellStyle name="Table Units" xfId="263"/>
    <cellStyle name="table_body_text" xfId="264"/>
    <cellStyle name="Term" xfId="265"/>
    <cellStyle name="Text_no_line" xfId="266"/>
    <cellStyle name="Tickmark" xfId="267"/>
    <cellStyle name="Title" xfId="268"/>
    <cellStyle name="TopGrey" xfId="269"/>
    <cellStyle name="Total" xfId="270"/>
    <cellStyle name="Überschrift" xfId="271"/>
    <cellStyle name="Überschrift 1" xfId="272"/>
    <cellStyle name="Überschrift 2" xfId="273"/>
    <cellStyle name="Überschrift 3" xfId="274"/>
    <cellStyle name="Überschrift 4" xfId="275"/>
    <cellStyle name="Undefiniert" xfId="276"/>
    <cellStyle name="Verknüpfte Zelle" xfId="277"/>
    <cellStyle name="Warnender Text" xfId="278"/>
    <cellStyle name="Warning Text" xfId="279"/>
    <cellStyle name="Year" xfId="280"/>
    <cellStyle name="Zelle überprüfen" xfId="281"/>
    <cellStyle name="標準_Book4" xfId="28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8080"/>
      <rgbColor rgb="000000FF"/>
      <rgbColor rgb="007898B3"/>
      <rgbColor rgb="00CCFFFF"/>
      <rgbColor rgb="00CCFFCC"/>
      <rgbColor rgb="00FFFF99"/>
      <rgbColor rgb="00B2C2D1"/>
      <rgbColor rgb="009D0E2D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showGridLines="0" tabSelected="1" zoomScale="80" zoomScaleNormal="80" workbookViewId="0" topLeftCell="A1">
      <pane xSplit="2" ySplit="2" topLeftCell="C3" activePane="bottomRight" state="frozen"/>
      <selection pane="topLeft" activeCell="B5" sqref="B5"/>
      <selection pane="topRight" activeCell="B5" sqref="B5"/>
      <selection pane="bottomLeft" activeCell="B5" sqref="B5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851562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17" width="14.7109375" style="1" hidden="1" customWidth="1" outlineLevel="1"/>
    <col min="18" max="18" width="14.7109375" style="1" customWidth="1" collapsed="1"/>
    <col min="19" max="25" width="14.7109375" style="1" customWidth="1"/>
    <col min="26" max="16384" width="1.7109375" style="1" customWidth="1"/>
  </cols>
  <sheetData>
    <row r="1" spans="1:26" s="5" customFormat="1" ht="19.5" customHeight="1">
      <c r="A1" s="2"/>
      <c r="B1" s="407" t="s">
        <v>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80"/>
    </row>
    <row r="2" spans="1:26" s="5" customFormat="1" ht="19.5" customHeight="1">
      <c r="A2" s="6"/>
      <c r="B2" s="408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55</v>
      </c>
      <c r="O2" s="7" t="s">
        <v>94</v>
      </c>
      <c r="P2" s="7" t="s">
        <v>96</v>
      </c>
      <c r="Q2" s="7" t="s">
        <v>97</v>
      </c>
      <c r="R2" s="8">
        <v>2007</v>
      </c>
      <c r="S2" s="7" t="s">
        <v>100</v>
      </c>
      <c r="T2" s="7" t="s">
        <v>140</v>
      </c>
      <c r="U2" s="7" t="s">
        <v>141</v>
      </c>
      <c r="V2" s="7" t="s">
        <v>142</v>
      </c>
      <c r="W2" s="8">
        <v>2008</v>
      </c>
      <c r="X2" s="7" t="s">
        <v>165</v>
      </c>
      <c r="Y2" s="7" t="s">
        <v>194</v>
      </c>
      <c r="Z2" s="279"/>
    </row>
    <row r="3" spans="1:26" s="11" customFormat="1" ht="15.75" customHeight="1">
      <c r="A3" s="10"/>
      <c r="B3" s="10"/>
      <c r="C3" s="348" t="s">
        <v>162</v>
      </c>
      <c r="D3" s="348" t="s">
        <v>162</v>
      </c>
      <c r="E3" s="348" t="s">
        <v>162</v>
      </c>
      <c r="F3" s="348" t="s">
        <v>162</v>
      </c>
      <c r="G3" s="348" t="s">
        <v>162</v>
      </c>
      <c r="H3" s="348" t="s">
        <v>162</v>
      </c>
      <c r="I3" s="348" t="s">
        <v>162</v>
      </c>
      <c r="J3" s="348" t="s">
        <v>162</v>
      </c>
      <c r="K3" s="348" t="s">
        <v>162</v>
      </c>
      <c r="L3" s="348" t="s">
        <v>162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6.5" thickBot="1">
      <c r="A4" s="10"/>
      <c r="B4" s="12" t="s">
        <v>20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0"/>
    </row>
    <row r="5" spans="1:26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0"/>
    </row>
    <row r="6" spans="1:26" ht="17.25" customHeight="1">
      <c r="A6" s="10"/>
      <c r="B6" s="16" t="s">
        <v>167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0"/>
    </row>
    <row r="7" spans="1:26" ht="17.25" customHeight="1">
      <c r="A7" s="10"/>
      <c r="B7" s="18" t="s">
        <v>21</v>
      </c>
      <c r="C7" s="19">
        <v>7516</v>
      </c>
      <c r="D7" s="19">
        <v>1890</v>
      </c>
      <c r="E7" s="19">
        <v>2095</v>
      </c>
      <c r="F7" s="19">
        <v>1627</v>
      </c>
      <c r="G7" s="19">
        <v>1306</v>
      </c>
      <c r="H7" s="176">
        <f>SUM(D7:G7)</f>
        <v>6918</v>
      </c>
      <c r="I7" s="19">
        <v>1666</v>
      </c>
      <c r="J7" s="19">
        <v>1866</v>
      </c>
      <c r="K7" s="19">
        <v>1607</v>
      </c>
      <c r="L7" s="19">
        <v>1427</v>
      </c>
      <c r="M7" s="19">
        <v>6565</v>
      </c>
      <c r="N7" s="244">
        <v>2088</v>
      </c>
      <c r="O7" s="244">
        <v>2246</v>
      </c>
      <c r="P7" s="244">
        <v>1955</v>
      </c>
      <c r="Q7" s="244">
        <v>2153</v>
      </c>
      <c r="R7" s="69">
        <f>SUM(N7:Q7)</f>
        <v>8442</v>
      </c>
      <c r="S7" s="244">
        <v>2102</v>
      </c>
      <c r="T7" s="244">
        <v>1858</v>
      </c>
      <c r="U7" s="244">
        <v>1920</v>
      </c>
      <c r="V7" s="244">
        <v>2656</v>
      </c>
      <c r="W7" s="176">
        <f>SUM(S7:V7)</f>
        <v>8536</v>
      </c>
      <c r="X7" s="244">
        <v>2038</v>
      </c>
      <c r="Y7" s="244">
        <v>1220</v>
      </c>
      <c r="Z7" s="10"/>
    </row>
    <row r="8" spans="1:26" s="25" customFormat="1" ht="17.25" customHeight="1">
      <c r="A8" s="10"/>
      <c r="B8" s="21" t="s">
        <v>22</v>
      </c>
      <c r="C8" s="22">
        <v>13323</v>
      </c>
      <c r="D8" s="22">
        <v>3184</v>
      </c>
      <c r="E8" s="22">
        <v>3402</v>
      </c>
      <c r="F8" s="22">
        <v>3693</v>
      </c>
      <c r="G8" s="22">
        <v>4044</v>
      </c>
      <c r="H8" s="177">
        <f aca="true" t="shared" si="0" ref="H8:H24">SUM(D8:G8)</f>
        <v>14323</v>
      </c>
      <c r="I8" s="22">
        <v>4234</v>
      </c>
      <c r="J8" s="22">
        <v>4425</v>
      </c>
      <c r="K8" s="22">
        <v>3919</v>
      </c>
      <c r="L8" s="22">
        <v>5069</v>
      </c>
      <c r="M8" s="22">
        <v>17191</v>
      </c>
      <c r="N8" s="245">
        <v>4852</v>
      </c>
      <c r="O8" s="245">
        <v>5133</v>
      </c>
      <c r="P8" s="245">
        <v>4163</v>
      </c>
      <c r="Q8" s="245">
        <v>4781</v>
      </c>
      <c r="R8" s="70">
        <f aca="true" t="shared" si="1" ref="R8:R15">SUM(N8:Q8)</f>
        <v>18929</v>
      </c>
      <c r="S8" s="245">
        <v>3844</v>
      </c>
      <c r="T8" s="245">
        <v>4114</v>
      </c>
      <c r="U8" s="245">
        <v>3673</v>
      </c>
      <c r="V8" s="245">
        <v>3181</v>
      </c>
      <c r="W8" s="70">
        <f aca="true" t="shared" si="2" ref="W8:W24">SUM(S8:V8)</f>
        <v>14812</v>
      </c>
      <c r="X8" s="245">
        <v>2953</v>
      </c>
      <c r="Y8" s="245">
        <v>3542</v>
      </c>
      <c r="Z8" s="10"/>
    </row>
    <row r="9" spans="1:26" s="25" customFormat="1" ht="17.25" customHeight="1">
      <c r="A9" s="10"/>
      <c r="B9" s="21" t="s">
        <v>23</v>
      </c>
      <c r="C9" s="22">
        <v>3675</v>
      </c>
      <c r="D9" s="22">
        <v>1682</v>
      </c>
      <c r="E9" s="22">
        <v>643</v>
      </c>
      <c r="F9" s="22">
        <v>2023</v>
      </c>
      <c r="G9" s="22">
        <v>1286</v>
      </c>
      <c r="H9" s="177">
        <f t="shared" si="0"/>
        <v>5634</v>
      </c>
      <c r="I9" s="22">
        <v>3408</v>
      </c>
      <c r="J9" s="22">
        <v>1371</v>
      </c>
      <c r="K9" s="22">
        <v>1693</v>
      </c>
      <c r="L9" s="22">
        <v>2956</v>
      </c>
      <c r="M9" s="22">
        <v>9427</v>
      </c>
      <c r="N9" s="245">
        <v>3215</v>
      </c>
      <c r="O9" s="245">
        <v>3811</v>
      </c>
      <c r="P9" s="245">
        <v>-159</v>
      </c>
      <c r="Q9" s="245">
        <v>-721</v>
      </c>
      <c r="R9" s="70">
        <f t="shared" si="1"/>
        <v>6146</v>
      </c>
      <c r="S9" s="245">
        <v>-1777</v>
      </c>
      <c r="T9" s="245">
        <v>899</v>
      </c>
      <c r="U9" s="245">
        <v>-2266</v>
      </c>
      <c r="V9" s="245">
        <v>-6736</v>
      </c>
      <c r="W9" s="70">
        <f t="shared" si="2"/>
        <v>-9880</v>
      </c>
      <c r="X9" s="245">
        <v>4897</v>
      </c>
      <c r="Y9" s="245">
        <v>3217</v>
      </c>
      <c r="Z9" s="10"/>
    </row>
    <row r="10" spans="1:26" s="25" customFormat="1" ht="17.25" customHeight="1">
      <c r="A10" s="10"/>
      <c r="B10" s="26" t="s">
        <v>24</v>
      </c>
      <c r="C10" s="17">
        <v>2519</v>
      </c>
      <c r="D10" s="17">
        <v>627</v>
      </c>
      <c r="E10" s="17">
        <v>1277</v>
      </c>
      <c r="F10" s="17">
        <v>780</v>
      </c>
      <c r="G10" s="17">
        <v>930</v>
      </c>
      <c r="H10" s="178">
        <f t="shared" si="0"/>
        <v>3614</v>
      </c>
      <c r="I10" s="17">
        <v>1617</v>
      </c>
      <c r="J10" s="17">
        <v>1126</v>
      </c>
      <c r="K10" s="17">
        <v>857</v>
      </c>
      <c r="L10" s="17">
        <v>1362</v>
      </c>
      <c r="M10" s="17">
        <v>4960</v>
      </c>
      <c r="N10" s="246">
        <v>1338</v>
      </c>
      <c r="O10" s="246">
        <v>1735</v>
      </c>
      <c r="P10" s="246">
        <v>811</v>
      </c>
      <c r="Q10" s="246">
        <v>1920</v>
      </c>
      <c r="R10" s="68">
        <f t="shared" si="1"/>
        <v>5804</v>
      </c>
      <c r="S10" s="246">
        <v>-1167</v>
      </c>
      <c r="T10" s="246">
        <v>1179</v>
      </c>
      <c r="U10" s="246">
        <v>-643</v>
      </c>
      <c r="V10" s="246">
        <v>-3569</v>
      </c>
      <c r="W10" s="68">
        <f t="shared" si="2"/>
        <v>-4200</v>
      </c>
      <c r="X10" s="246">
        <v>-1782</v>
      </c>
      <c r="Y10" s="246">
        <v>624</v>
      </c>
      <c r="Z10" s="10"/>
    </row>
    <row r="11" spans="1:26" ht="17.25" customHeight="1" thickBot="1">
      <c r="A11" s="10"/>
      <c r="B11" s="28" t="s">
        <v>25</v>
      </c>
      <c r="C11" s="62">
        <f>SUM(C7:C10)</f>
        <v>27033</v>
      </c>
      <c r="D11" s="62">
        <f>SUM(D7:D10)</f>
        <v>7383</v>
      </c>
      <c r="E11" s="62">
        <f>SUM(E7:E10)</f>
        <v>7417</v>
      </c>
      <c r="F11" s="62">
        <f>SUM(F7:F10)</f>
        <v>8123</v>
      </c>
      <c r="G11" s="62">
        <f>SUM(G7:G10)</f>
        <v>7566</v>
      </c>
      <c r="H11" s="179">
        <f t="shared" si="0"/>
        <v>30489</v>
      </c>
      <c r="I11" s="62">
        <f aca="true" t="shared" si="3" ref="I11:Q11">SUM(I7:I10)</f>
        <v>10925</v>
      </c>
      <c r="J11" s="62">
        <f t="shared" si="3"/>
        <v>8788</v>
      </c>
      <c r="K11" s="62">
        <f t="shared" si="3"/>
        <v>8076</v>
      </c>
      <c r="L11" s="62">
        <f t="shared" si="3"/>
        <v>10814</v>
      </c>
      <c r="M11" s="179">
        <f t="shared" si="3"/>
        <v>38143</v>
      </c>
      <c r="N11" s="62">
        <f t="shared" si="3"/>
        <v>11493</v>
      </c>
      <c r="O11" s="62">
        <f t="shared" si="3"/>
        <v>12925</v>
      </c>
      <c r="P11" s="62">
        <f t="shared" si="3"/>
        <v>6770</v>
      </c>
      <c r="Q11" s="62">
        <f t="shared" si="3"/>
        <v>8133</v>
      </c>
      <c r="R11" s="62">
        <f t="shared" si="1"/>
        <v>39321</v>
      </c>
      <c r="S11" s="62">
        <f>SUM(S7:S10)</f>
        <v>3002</v>
      </c>
      <c r="T11" s="62">
        <f>SUM(T7:T10)</f>
        <v>8050</v>
      </c>
      <c r="U11" s="62">
        <f>SUM(U7:U10)</f>
        <v>2684</v>
      </c>
      <c r="V11" s="62">
        <f>SUM(V7:V10)</f>
        <v>-4468</v>
      </c>
      <c r="W11" s="62">
        <f t="shared" si="2"/>
        <v>9268</v>
      </c>
      <c r="X11" s="62">
        <f>SUM(X7:X10)</f>
        <v>8106</v>
      </c>
      <c r="Y11" s="62">
        <f>SUM(Y7:Y10)</f>
        <v>8603</v>
      </c>
      <c r="Z11" s="10"/>
    </row>
    <row r="12" spans="1:26" ht="17.25" customHeight="1" thickBot="1">
      <c r="A12" s="10"/>
      <c r="B12" s="30" t="s">
        <v>26</v>
      </c>
      <c r="C12" s="31">
        <v>83</v>
      </c>
      <c r="D12" s="31">
        <v>-34</v>
      </c>
      <c r="E12" s="31">
        <v>-30</v>
      </c>
      <c r="F12" s="31">
        <v>-46</v>
      </c>
      <c r="G12" s="31">
        <v>-34</v>
      </c>
      <c r="H12" s="180">
        <f t="shared" si="0"/>
        <v>-144</v>
      </c>
      <c r="I12" s="31">
        <v>-61</v>
      </c>
      <c r="J12" s="31">
        <v>10</v>
      </c>
      <c r="K12" s="31">
        <v>-40</v>
      </c>
      <c r="L12" s="31">
        <v>-20</v>
      </c>
      <c r="M12" s="31">
        <v>-111</v>
      </c>
      <c r="N12" s="248">
        <v>53</v>
      </c>
      <c r="O12" s="248">
        <v>-20</v>
      </c>
      <c r="P12" s="248">
        <v>4</v>
      </c>
      <c r="Q12" s="248">
        <v>203</v>
      </c>
      <c r="R12" s="63">
        <f t="shared" si="1"/>
        <v>240</v>
      </c>
      <c r="S12" s="248">
        <v>151</v>
      </c>
      <c r="T12" s="248">
        <v>45</v>
      </c>
      <c r="U12" s="248">
        <v>131</v>
      </c>
      <c r="V12" s="248">
        <v>486</v>
      </c>
      <c r="W12" s="63">
        <f t="shared" si="2"/>
        <v>813</v>
      </c>
      <c r="X12" s="248">
        <v>183</v>
      </c>
      <c r="Y12" s="248">
        <v>310</v>
      </c>
      <c r="Z12" s="10"/>
    </row>
    <row r="13" spans="1:26" ht="17.25" customHeight="1">
      <c r="A13" s="10"/>
      <c r="B13" s="26" t="s">
        <v>27</v>
      </c>
      <c r="C13" s="32">
        <v>11951</v>
      </c>
      <c r="D13" s="32">
        <v>3296</v>
      </c>
      <c r="E13" s="32">
        <v>3099</v>
      </c>
      <c r="F13" s="32">
        <v>3595</v>
      </c>
      <c r="G13" s="32">
        <v>3984</v>
      </c>
      <c r="H13" s="181">
        <f t="shared" si="0"/>
        <v>13974</v>
      </c>
      <c r="I13" s="32">
        <v>4473</v>
      </c>
      <c r="J13" s="32">
        <v>3697</v>
      </c>
      <c r="K13" s="32">
        <v>3427</v>
      </c>
      <c r="L13" s="32">
        <v>4100</v>
      </c>
      <c r="M13" s="32">
        <v>15520</v>
      </c>
      <c r="N13" s="249">
        <v>4921</v>
      </c>
      <c r="O13" s="249">
        <v>5380</v>
      </c>
      <c r="P13" s="249">
        <v>2361</v>
      </c>
      <c r="Q13" s="249">
        <v>3436</v>
      </c>
      <c r="R13" s="64">
        <f t="shared" si="1"/>
        <v>16098</v>
      </c>
      <c r="S13" s="249">
        <v>3232</v>
      </c>
      <c r="T13" s="249">
        <v>4044</v>
      </c>
      <c r="U13" s="249">
        <v>2951</v>
      </c>
      <c r="V13" s="249">
        <v>3027</v>
      </c>
      <c r="W13" s="64">
        <f t="shared" si="2"/>
        <v>13254</v>
      </c>
      <c r="X13" s="249">
        <v>4340</v>
      </c>
      <c r="Y13" s="249">
        <v>4365</v>
      </c>
      <c r="Z13" s="10"/>
    </row>
    <row r="14" spans="1:26" s="25" customFormat="1" ht="17.25" customHeight="1">
      <c r="A14" s="10"/>
      <c r="B14" s="213" t="s">
        <v>28</v>
      </c>
      <c r="C14" s="283">
        <v>5916</v>
      </c>
      <c r="D14" s="283">
        <v>1289</v>
      </c>
      <c r="E14" s="283">
        <v>2503</v>
      </c>
      <c r="F14" s="283">
        <v>1563</v>
      </c>
      <c r="G14" s="283">
        <v>2023</v>
      </c>
      <c r="H14" s="284">
        <f t="shared" si="0"/>
        <v>7378</v>
      </c>
      <c r="I14" s="283">
        <v>1622</v>
      </c>
      <c r="J14" s="283">
        <v>1352</v>
      </c>
      <c r="K14" s="283">
        <v>1656</v>
      </c>
      <c r="L14" s="283">
        <v>1815</v>
      </c>
      <c r="M14" s="283">
        <v>6324</v>
      </c>
      <c r="N14" s="269">
        <v>1511</v>
      </c>
      <c r="O14" s="269">
        <v>1593</v>
      </c>
      <c r="P14" s="269">
        <v>1715</v>
      </c>
      <c r="Q14" s="269">
        <v>2014</v>
      </c>
      <c r="R14" s="214">
        <f t="shared" si="1"/>
        <v>6833</v>
      </c>
      <c r="S14" s="269">
        <v>1569</v>
      </c>
      <c r="T14" s="269">
        <v>1537</v>
      </c>
      <c r="U14" s="269">
        <v>1930</v>
      </c>
      <c r="V14" s="269">
        <v>2773</v>
      </c>
      <c r="W14" s="214">
        <f t="shared" si="2"/>
        <v>7809</v>
      </c>
      <c r="X14" s="269">
        <v>1549</v>
      </c>
      <c r="Y14" s="269">
        <v>1919</v>
      </c>
      <c r="Z14" s="10"/>
    </row>
    <row r="15" spans="1:26" ht="17.25" customHeight="1">
      <c r="A15" s="10"/>
      <c r="B15" s="311" t="s">
        <v>29</v>
      </c>
      <c r="C15" s="312">
        <v>1714</v>
      </c>
      <c r="D15" s="312">
        <v>431</v>
      </c>
      <c r="E15" s="312">
        <v>442</v>
      </c>
      <c r="F15" s="312">
        <v>473</v>
      </c>
      <c r="G15" s="312">
        <v>534</v>
      </c>
      <c r="H15" s="313">
        <f t="shared" si="0"/>
        <v>1880</v>
      </c>
      <c r="I15" s="312">
        <v>543</v>
      </c>
      <c r="J15" s="312">
        <v>551</v>
      </c>
      <c r="K15" s="312">
        <v>573</v>
      </c>
      <c r="L15" s="312">
        <v>605</v>
      </c>
      <c r="M15" s="312">
        <v>2091</v>
      </c>
      <c r="N15" s="314">
        <v>560</v>
      </c>
      <c r="O15" s="314">
        <v>585</v>
      </c>
      <c r="P15" s="314">
        <v>620</v>
      </c>
      <c r="Q15" s="314">
        <v>645</v>
      </c>
      <c r="R15" s="315">
        <f t="shared" si="1"/>
        <v>2410</v>
      </c>
      <c r="S15" s="314">
        <v>588</v>
      </c>
      <c r="T15" s="314">
        <v>575</v>
      </c>
      <c r="U15" s="314">
        <v>538</v>
      </c>
      <c r="V15" s="314">
        <v>593</v>
      </c>
      <c r="W15" s="315">
        <f t="shared" si="2"/>
        <v>2294</v>
      </c>
      <c r="X15" s="314">
        <v>467</v>
      </c>
      <c r="Y15" s="314">
        <v>502</v>
      </c>
      <c r="Z15" s="10"/>
    </row>
    <row r="16" spans="1:26" s="25" customFormat="1" ht="17.25" customHeight="1">
      <c r="A16" s="10"/>
      <c r="B16" s="26" t="s">
        <v>30</v>
      </c>
      <c r="C16" s="68">
        <f>+C14+C15</f>
        <v>7630</v>
      </c>
      <c r="D16" s="68">
        <f>+D14+D15</f>
        <v>1720</v>
      </c>
      <c r="E16" s="68">
        <f>+E14+E15</f>
        <v>2945</v>
      </c>
      <c r="F16" s="68">
        <f>+F14+F15</f>
        <v>2036</v>
      </c>
      <c r="G16" s="68">
        <f>+G14+G15</f>
        <v>2557</v>
      </c>
      <c r="H16" s="178">
        <f t="shared" si="0"/>
        <v>9258</v>
      </c>
      <c r="I16" s="68">
        <f aca="true" t="shared" si="4" ref="I16:Q16">+I14+I15</f>
        <v>2165</v>
      </c>
      <c r="J16" s="68">
        <f t="shared" si="4"/>
        <v>1903</v>
      </c>
      <c r="K16" s="68">
        <f t="shared" si="4"/>
        <v>2229</v>
      </c>
      <c r="L16" s="68">
        <f t="shared" si="4"/>
        <v>2420</v>
      </c>
      <c r="M16" s="178">
        <f t="shared" si="4"/>
        <v>8415</v>
      </c>
      <c r="N16" s="68">
        <f t="shared" si="4"/>
        <v>2071</v>
      </c>
      <c r="O16" s="68">
        <f t="shared" si="4"/>
        <v>2178</v>
      </c>
      <c r="P16" s="68">
        <f t="shared" si="4"/>
        <v>2335</v>
      </c>
      <c r="Q16" s="68">
        <f t="shared" si="4"/>
        <v>2659</v>
      </c>
      <c r="R16" s="68">
        <f aca="true" t="shared" si="5" ref="R16:R24">SUM(N16:Q16)</f>
        <v>9243</v>
      </c>
      <c r="S16" s="68">
        <f>+S14+S15</f>
        <v>2157</v>
      </c>
      <c r="T16" s="68">
        <f>+T14+T15</f>
        <v>2112</v>
      </c>
      <c r="U16" s="68">
        <f>+U14+U15</f>
        <v>2468</v>
      </c>
      <c r="V16" s="68">
        <f>+V14+V15</f>
        <v>3366</v>
      </c>
      <c r="W16" s="68">
        <f t="shared" si="2"/>
        <v>10103</v>
      </c>
      <c r="X16" s="68">
        <f>+X14+X15</f>
        <v>2016</v>
      </c>
      <c r="Y16" s="68">
        <f>+Y14+Y15</f>
        <v>2421</v>
      </c>
      <c r="Z16" s="10"/>
    </row>
    <row r="17" spans="1:26" ht="17.25" customHeight="1" thickBot="1">
      <c r="A17" s="10"/>
      <c r="B17" s="38" t="s">
        <v>31</v>
      </c>
      <c r="C17" s="62">
        <f>+C13+C16</f>
        <v>19581</v>
      </c>
      <c r="D17" s="62">
        <f>+D13+D16</f>
        <v>5016</v>
      </c>
      <c r="E17" s="62">
        <f>+E13+E16</f>
        <v>6044</v>
      </c>
      <c r="F17" s="62">
        <f>+F13+F16</f>
        <v>5631</v>
      </c>
      <c r="G17" s="62">
        <f>+G13+G16</f>
        <v>6541</v>
      </c>
      <c r="H17" s="179">
        <f t="shared" si="0"/>
        <v>23232</v>
      </c>
      <c r="I17" s="62">
        <f aca="true" t="shared" si="6" ref="I17:Q17">+I13+I16</f>
        <v>6638</v>
      </c>
      <c r="J17" s="62">
        <f t="shared" si="6"/>
        <v>5600</v>
      </c>
      <c r="K17" s="62">
        <f t="shared" si="6"/>
        <v>5656</v>
      </c>
      <c r="L17" s="62">
        <f t="shared" si="6"/>
        <v>6520</v>
      </c>
      <c r="M17" s="179">
        <f t="shared" si="6"/>
        <v>23935</v>
      </c>
      <c r="N17" s="62">
        <f t="shared" si="6"/>
        <v>6992</v>
      </c>
      <c r="O17" s="62">
        <f t="shared" si="6"/>
        <v>7558</v>
      </c>
      <c r="P17" s="62">
        <f t="shared" si="6"/>
        <v>4696</v>
      </c>
      <c r="Q17" s="62">
        <f t="shared" si="6"/>
        <v>6095</v>
      </c>
      <c r="R17" s="62">
        <f t="shared" si="5"/>
        <v>25341</v>
      </c>
      <c r="S17" s="62">
        <f>+S13+S16</f>
        <v>5389</v>
      </c>
      <c r="T17" s="62">
        <f>+T13+T16</f>
        <v>6156</v>
      </c>
      <c r="U17" s="62">
        <f>+U13+U16</f>
        <v>5419</v>
      </c>
      <c r="V17" s="62">
        <f>+V13+V16</f>
        <v>6393</v>
      </c>
      <c r="W17" s="62">
        <f t="shared" si="2"/>
        <v>23357</v>
      </c>
      <c r="X17" s="62">
        <f>+X13+X16</f>
        <v>6356</v>
      </c>
      <c r="Y17" s="62">
        <f>+Y13+Y16</f>
        <v>6786</v>
      </c>
      <c r="Z17" s="10"/>
    </row>
    <row r="18" spans="1:26" ht="26.25" thickBot="1">
      <c r="A18" s="10"/>
      <c r="B18" s="285" t="s">
        <v>143</v>
      </c>
      <c r="C18" s="63">
        <f>+C11-C12-C17</f>
        <v>7369</v>
      </c>
      <c r="D18" s="63">
        <f>+D11-D12-D17</f>
        <v>2401</v>
      </c>
      <c r="E18" s="63">
        <f>+E11-E12-E17</f>
        <v>1403</v>
      </c>
      <c r="F18" s="63">
        <f>+F11-F12-F17</f>
        <v>2538</v>
      </c>
      <c r="G18" s="63">
        <f>+G11-G12-G17</f>
        <v>1059</v>
      </c>
      <c r="H18" s="180">
        <f t="shared" si="0"/>
        <v>7401</v>
      </c>
      <c r="I18" s="63">
        <f aca="true" t="shared" si="7" ref="I18:Q18">+I11-I12-I17</f>
        <v>4348</v>
      </c>
      <c r="J18" s="63">
        <f t="shared" si="7"/>
        <v>3178</v>
      </c>
      <c r="K18" s="63">
        <f t="shared" si="7"/>
        <v>2460</v>
      </c>
      <c r="L18" s="63">
        <f t="shared" si="7"/>
        <v>4314</v>
      </c>
      <c r="M18" s="180">
        <f t="shared" si="7"/>
        <v>14319</v>
      </c>
      <c r="N18" s="63">
        <f t="shared" si="7"/>
        <v>4448</v>
      </c>
      <c r="O18" s="63">
        <f t="shared" si="7"/>
        <v>5387</v>
      </c>
      <c r="P18" s="63">
        <f t="shared" si="7"/>
        <v>2070</v>
      </c>
      <c r="Q18" s="63">
        <f t="shared" si="7"/>
        <v>1835</v>
      </c>
      <c r="R18" s="63">
        <f t="shared" si="5"/>
        <v>13740</v>
      </c>
      <c r="S18" s="63">
        <f>+S11-S12-S17</f>
        <v>-2538</v>
      </c>
      <c r="T18" s="63">
        <f>+T11-T12-T17</f>
        <v>1849</v>
      </c>
      <c r="U18" s="63">
        <f>+U11-U12-U17</f>
        <v>-2866</v>
      </c>
      <c r="V18" s="63">
        <f>+V11-V12-V17</f>
        <v>-11347</v>
      </c>
      <c r="W18" s="63">
        <f t="shared" si="2"/>
        <v>-14902</v>
      </c>
      <c r="X18" s="63">
        <f>+X11-X12-X17</f>
        <v>1567</v>
      </c>
      <c r="Y18" s="63">
        <f>+Y11-Y12-Y17</f>
        <v>1507</v>
      </c>
      <c r="Z18" s="10"/>
    </row>
    <row r="19" spans="1:26" s="25" customFormat="1" ht="17.25" customHeight="1">
      <c r="A19" s="10"/>
      <c r="B19" s="26" t="s">
        <v>137</v>
      </c>
      <c r="C19" s="32">
        <v>1293</v>
      </c>
      <c r="D19" s="32">
        <v>495</v>
      </c>
      <c r="E19" s="32">
        <v>28</v>
      </c>
      <c r="F19" s="32">
        <v>512</v>
      </c>
      <c r="G19" s="32">
        <v>-108</v>
      </c>
      <c r="H19" s="181">
        <f t="shared" si="0"/>
        <v>927</v>
      </c>
      <c r="I19" s="32">
        <v>715</v>
      </c>
      <c r="J19" s="32">
        <v>502</v>
      </c>
      <c r="K19" s="32">
        <v>367</v>
      </c>
      <c r="L19" s="32">
        <v>805</v>
      </c>
      <c r="M19" s="32">
        <v>2394</v>
      </c>
      <c r="N19" s="249">
        <v>815</v>
      </c>
      <c r="O19" s="249">
        <v>863</v>
      </c>
      <c r="P19" s="249">
        <v>-23</v>
      </c>
      <c r="Q19" s="249">
        <v>-407</v>
      </c>
      <c r="R19" s="64">
        <f t="shared" si="5"/>
        <v>1248</v>
      </c>
      <c r="S19" s="249">
        <v>-458</v>
      </c>
      <c r="T19" s="249">
        <v>300</v>
      </c>
      <c r="U19" s="249">
        <v>-1263</v>
      </c>
      <c r="V19" s="249">
        <v>-3175</v>
      </c>
      <c r="W19" s="64">
        <f t="shared" si="2"/>
        <v>-4596</v>
      </c>
      <c r="X19" s="249">
        <v>981</v>
      </c>
      <c r="Y19" s="249">
        <v>-34</v>
      </c>
      <c r="Z19" s="10"/>
    </row>
    <row r="20" spans="1:26" ht="29.25" customHeight="1" thickBot="1">
      <c r="A20" s="10"/>
      <c r="B20" s="286" t="s">
        <v>144</v>
      </c>
      <c r="C20" s="62">
        <f>+C18-C19</f>
        <v>6076</v>
      </c>
      <c r="D20" s="62">
        <f aca="true" t="shared" si="8" ref="D20:Y20">+D18-D19</f>
        <v>1906</v>
      </c>
      <c r="E20" s="62">
        <f t="shared" si="8"/>
        <v>1375</v>
      </c>
      <c r="F20" s="62">
        <f t="shared" si="8"/>
        <v>2026</v>
      </c>
      <c r="G20" s="62">
        <f t="shared" si="8"/>
        <v>1167</v>
      </c>
      <c r="H20" s="62">
        <f t="shared" si="8"/>
        <v>6474</v>
      </c>
      <c r="I20" s="62">
        <f t="shared" si="8"/>
        <v>3633</v>
      </c>
      <c r="J20" s="62">
        <f t="shared" si="8"/>
        <v>2676</v>
      </c>
      <c r="K20" s="62">
        <f t="shared" si="8"/>
        <v>2093</v>
      </c>
      <c r="L20" s="62">
        <f t="shared" si="8"/>
        <v>3509</v>
      </c>
      <c r="M20" s="62">
        <f t="shared" si="8"/>
        <v>11925</v>
      </c>
      <c r="N20" s="62">
        <f t="shared" si="8"/>
        <v>3633</v>
      </c>
      <c r="O20" s="62">
        <f t="shared" si="8"/>
        <v>4524</v>
      </c>
      <c r="P20" s="62">
        <f t="shared" si="8"/>
        <v>2093</v>
      </c>
      <c r="Q20" s="62">
        <f t="shared" si="8"/>
        <v>2242</v>
      </c>
      <c r="R20" s="62">
        <f t="shared" si="8"/>
        <v>12492</v>
      </c>
      <c r="S20" s="62">
        <f t="shared" si="8"/>
        <v>-2080</v>
      </c>
      <c r="T20" s="62">
        <f t="shared" si="8"/>
        <v>1549</v>
      </c>
      <c r="U20" s="62">
        <f t="shared" si="8"/>
        <v>-1603</v>
      </c>
      <c r="V20" s="62">
        <f t="shared" si="8"/>
        <v>-8172</v>
      </c>
      <c r="W20" s="62">
        <f t="shared" si="8"/>
        <v>-10306</v>
      </c>
      <c r="X20" s="62">
        <f t="shared" si="8"/>
        <v>586</v>
      </c>
      <c r="Y20" s="62">
        <f t="shared" si="8"/>
        <v>1541</v>
      </c>
      <c r="Z20" s="10"/>
    </row>
    <row r="21" spans="1:26" ht="17.25" customHeight="1">
      <c r="A21" s="10"/>
      <c r="B21" s="26" t="s">
        <v>151</v>
      </c>
      <c r="C21" s="17">
        <v>639</v>
      </c>
      <c r="D21" s="17">
        <v>266</v>
      </c>
      <c r="E21" s="17">
        <v>236</v>
      </c>
      <c r="F21" s="17">
        <v>382</v>
      </c>
      <c r="G21" s="17">
        <v>426</v>
      </c>
      <c r="H21" s="178">
        <f t="shared" si="0"/>
        <v>1310</v>
      </c>
      <c r="I21" s="17">
        <v>286</v>
      </c>
      <c r="J21" s="17">
        <v>286</v>
      </c>
      <c r="K21" s="17">
        <v>424</v>
      </c>
      <c r="L21" s="17">
        <v>2074</v>
      </c>
      <c r="M21" s="17">
        <v>3056</v>
      </c>
      <c r="N21" s="253">
        <v>21</v>
      </c>
      <c r="O21" s="253">
        <v>0</v>
      </c>
      <c r="P21" s="253">
        <v>-25</v>
      </c>
      <c r="Q21" s="253">
        <v>10</v>
      </c>
      <c r="R21" s="149">
        <f t="shared" si="5"/>
        <v>6</v>
      </c>
      <c r="S21" s="253">
        <v>6</v>
      </c>
      <c r="T21" s="253">
        <v>-5</v>
      </c>
      <c r="U21" s="253">
        <v>6</v>
      </c>
      <c r="V21" s="253">
        <v>-538</v>
      </c>
      <c r="W21" s="149">
        <f t="shared" si="2"/>
        <v>-531</v>
      </c>
      <c r="X21" s="253">
        <v>-32</v>
      </c>
      <c r="Y21" s="253">
        <v>13</v>
      </c>
      <c r="Z21" s="10"/>
    </row>
    <row r="22" spans="1:26" s="25" customFormat="1" ht="17.25" customHeight="1">
      <c r="A22" s="10"/>
      <c r="B22" s="21" t="s">
        <v>34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185">
        <f t="shared" si="0"/>
        <v>0</v>
      </c>
      <c r="I22" s="39">
        <v>-24</v>
      </c>
      <c r="J22" s="39">
        <v>0</v>
      </c>
      <c r="K22" s="39">
        <v>0</v>
      </c>
      <c r="L22" s="39">
        <v>0</v>
      </c>
      <c r="M22" s="39">
        <v>-24</v>
      </c>
      <c r="N22" s="254">
        <v>0</v>
      </c>
      <c r="O22" s="254">
        <v>0</v>
      </c>
      <c r="P22" s="254">
        <v>0</v>
      </c>
      <c r="Q22" s="254">
        <v>0</v>
      </c>
      <c r="R22" s="150">
        <f t="shared" si="5"/>
        <v>0</v>
      </c>
      <c r="S22" s="254">
        <v>0</v>
      </c>
      <c r="T22" s="254">
        <v>0</v>
      </c>
      <c r="U22" s="254">
        <v>0</v>
      </c>
      <c r="V22" s="254">
        <v>0</v>
      </c>
      <c r="W22" s="150">
        <f t="shared" si="2"/>
        <v>0</v>
      </c>
      <c r="X22" s="254">
        <v>0</v>
      </c>
      <c r="Y22" s="254">
        <v>0</v>
      </c>
      <c r="Z22" s="10"/>
    </row>
    <row r="23" spans="1:26" s="25" customFormat="1" ht="17.25" customHeight="1">
      <c r="A23" s="10"/>
      <c r="B23" s="26" t="s">
        <v>35</v>
      </c>
      <c r="C23" s="17">
        <v>-7</v>
      </c>
      <c r="D23" s="17">
        <v>14</v>
      </c>
      <c r="E23" s="17">
        <v>0</v>
      </c>
      <c r="F23" s="17">
        <v>0</v>
      </c>
      <c r="G23" s="17">
        <v>0</v>
      </c>
      <c r="H23" s="178">
        <f t="shared" si="0"/>
        <v>14</v>
      </c>
      <c r="I23" s="17" t="s">
        <v>36</v>
      </c>
      <c r="J23" s="17" t="s">
        <v>36</v>
      </c>
      <c r="K23" s="17" t="s">
        <v>36</v>
      </c>
      <c r="L23" s="17" t="s">
        <v>36</v>
      </c>
      <c r="M23" s="17">
        <v>0</v>
      </c>
      <c r="N23" s="253" t="s">
        <v>36</v>
      </c>
      <c r="O23" s="253" t="s">
        <v>36</v>
      </c>
      <c r="P23" s="253" t="s">
        <v>36</v>
      </c>
      <c r="Q23" s="253" t="s">
        <v>36</v>
      </c>
      <c r="R23" s="149" t="s">
        <v>36</v>
      </c>
      <c r="S23" s="253" t="s">
        <v>36</v>
      </c>
      <c r="T23" s="253" t="s">
        <v>36</v>
      </c>
      <c r="U23" s="253" t="s">
        <v>36</v>
      </c>
      <c r="V23" s="353">
        <v>0</v>
      </c>
      <c r="W23" s="354">
        <f t="shared" si="2"/>
        <v>0</v>
      </c>
      <c r="X23" s="353">
        <v>0</v>
      </c>
      <c r="Y23" s="353">
        <v>0</v>
      </c>
      <c r="Z23" s="10"/>
    </row>
    <row r="24" spans="1:26" s="25" customFormat="1" ht="17.25" customHeight="1" thickBot="1">
      <c r="A24" s="10"/>
      <c r="B24" s="38" t="s">
        <v>135</v>
      </c>
      <c r="C24" s="62">
        <f>SUM(C20:C23)</f>
        <v>6708</v>
      </c>
      <c r="D24" s="62">
        <f>SUM(D20:D23)</f>
        <v>2186</v>
      </c>
      <c r="E24" s="62">
        <f>SUM(E20:E23)</f>
        <v>1611</v>
      </c>
      <c r="F24" s="62">
        <f>SUM(F20:F23)</f>
        <v>2408</v>
      </c>
      <c r="G24" s="62">
        <f>SUM(G20:G23)</f>
        <v>1593</v>
      </c>
      <c r="H24" s="179">
        <f t="shared" si="0"/>
        <v>7798</v>
      </c>
      <c r="I24" s="62">
        <f aca="true" t="shared" si="9" ref="I24:Q24">SUM(I20:I23)</f>
        <v>3895</v>
      </c>
      <c r="J24" s="62">
        <f t="shared" si="9"/>
        <v>2962</v>
      </c>
      <c r="K24" s="62">
        <f t="shared" si="9"/>
        <v>2517</v>
      </c>
      <c r="L24" s="62">
        <f t="shared" si="9"/>
        <v>5583</v>
      </c>
      <c r="M24" s="179">
        <f t="shared" si="9"/>
        <v>14957</v>
      </c>
      <c r="N24" s="62">
        <f t="shared" si="9"/>
        <v>3654</v>
      </c>
      <c r="O24" s="62">
        <f t="shared" si="9"/>
        <v>4524</v>
      </c>
      <c r="P24" s="62">
        <f t="shared" si="9"/>
        <v>2068</v>
      </c>
      <c r="Q24" s="62">
        <f t="shared" si="9"/>
        <v>2252</v>
      </c>
      <c r="R24" s="62">
        <f t="shared" si="5"/>
        <v>12498</v>
      </c>
      <c r="S24" s="62">
        <f>SUM(S20:S23)</f>
        <v>-2074</v>
      </c>
      <c r="T24" s="62">
        <f>SUM(T20:T23)</f>
        <v>1544</v>
      </c>
      <c r="U24" s="62">
        <f>SUM(U20:U23)</f>
        <v>-1597</v>
      </c>
      <c r="V24" s="62">
        <f>SUM(V20:V23)</f>
        <v>-8710</v>
      </c>
      <c r="W24" s="62">
        <f t="shared" si="2"/>
        <v>-10837</v>
      </c>
      <c r="X24" s="62">
        <f>SUM(X20:X23)</f>
        <v>554</v>
      </c>
      <c r="Y24" s="62">
        <f>SUM(Y20:Y23)</f>
        <v>1554</v>
      </c>
      <c r="Z24" s="10"/>
    </row>
    <row r="25" spans="1:26" s="25" customFormat="1" ht="32.25" customHeight="1">
      <c r="A25" s="10"/>
      <c r="B25" s="349" t="s">
        <v>166</v>
      </c>
      <c r="C25" s="37">
        <v>1080</v>
      </c>
      <c r="D25" s="37">
        <v>276</v>
      </c>
      <c r="E25" s="37">
        <v>692</v>
      </c>
      <c r="F25" s="37">
        <v>490</v>
      </c>
      <c r="G25" s="37">
        <v>490</v>
      </c>
      <c r="H25" s="183">
        <f>SUM(D25:G25)</f>
        <v>1948</v>
      </c>
      <c r="I25" s="37">
        <v>1291</v>
      </c>
      <c r="J25" s="37">
        <v>804</v>
      </c>
      <c r="K25" s="37">
        <v>625</v>
      </c>
      <c r="L25" s="37">
        <v>910</v>
      </c>
      <c r="M25" s="37">
        <v>3630</v>
      </c>
      <c r="N25" s="251">
        <v>925</v>
      </c>
      <c r="O25" s="251">
        <v>1335</v>
      </c>
      <c r="P25" s="251">
        <v>766</v>
      </c>
      <c r="Q25" s="251">
        <v>1712</v>
      </c>
      <c r="R25" s="66">
        <f>SUM(N25:Q25)</f>
        <v>4738</v>
      </c>
      <c r="S25" s="251">
        <v>74</v>
      </c>
      <c r="T25" s="251">
        <v>329</v>
      </c>
      <c r="U25" s="251">
        <v>-336</v>
      </c>
      <c r="V25" s="251">
        <v>-2686</v>
      </c>
      <c r="W25" s="66">
        <f>SUM(S25:V25)</f>
        <v>-2619</v>
      </c>
      <c r="X25" s="251">
        <v>-1452</v>
      </c>
      <c r="Y25" s="251">
        <v>-17</v>
      </c>
      <c r="Z25" s="10"/>
    </row>
    <row r="26" spans="1:26" s="25" customFormat="1" ht="31.5" customHeight="1" thickBot="1">
      <c r="A26" s="10"/>
      <c r="B26" s="60" t="s">
        <v>185</v>
      </c>
      <c r="C26" s="62">
        <f>+C24-C25</f>
        <v>5628</v>
      </c>
      <c r="D26" s="62">
        <f aca="true" t="shared" si="10" ref="D26:Y26">+D24-D25</f>
        <v>1910</v>
      </c>
      <c r="E26" s="62">
        <f t="shared" si="10"/>
        <v>919</v>
      </c>
      <c r="F26" s="62">
        <f t="shared" si="10"/>
        <v>1918</v>
      </c>
      <c r="G26" s="62">
        <f t="shared" si="10"/>
        <v>1103</v>
      </c>
      <c r="H26" s="62">
        <f t="shared" si="10"/>
        <v>5850</v>
      </c>
      <c r="I26" s="62">
        <f t="shared" si="10"/>
        <v>2604</v>
      </c>
      <c r="J26" s="62">
        <f t="shared" si="10"/>
        <v>2158</v>
      </c>
      <c r="K26" s="62">
        <f t="shared" si="10"/>
        <v>1892</v>
      </c>
      <c r="L26" s="62">
        <f t="shared" si="10"/>
        <v>4673</v>
      </c>
      <c r="M26" s="62">
        <f t="shared" si="10"/>
        <v>11327</v>
      </c>
      <c r="N26" s="62">
        <f t="shared" si="10"/>
        <v>2729</v>
      </c>
      <c r="O26" s="62">
        <f t="shared" si="10"/>
        <v>3189</v>
      </c>
      <c r="P26" s="62">
        <f t="shared" si="10"/>
        <v>1302</v>
      </c>
      <c r="Q26" s="62">
        <f t="shared" si="10"/>
        <v>540</v>
      </c>
      <c r="R26" s="62">
        <f t="shared" si="10"/>
        <v>7760</v>
      </c>
      <c r="S26" s="62">
        <f t="shared" si="10"/>
        <v>-2148</v>
      </c>
      <c r="T26" s="62">
        <f t="shared" si="10"/>
        <v>1215</v>
      </c>
      <c r="U26" s="62">
        <f t="shared" si="10"/>
        <v>-1261</v>
      </c>
      <c r="V26" s="62">
        <f t="shared" si="10"/>
        <v>-6024</v>
      </c>
      <c r="W26" s="62">
        <f t="shared" si="10"/>
        <v>-8218</v>
      </c>
      <c r="X26" s="62">
        <f t="shared" si="10"/>
        <v>2006</v>
      </c>
      <c r="Y26" s="62">
        <f t="shared" si="10"/>
        <v>1571</v>
      </c>
      <c r="Z26" s="10"/>
    </row>
    <row r="27" spans="1:26" ht="31.5" customHeight="1">
      <c r="A27" s="10"/>
      <c r="B27" s="357" t="s">
        <v>171</v>
      </c>
      <c r="C27" s="355">
        <f>+C20-C25</f>
        <v>4996</v>
      </c>
      <c r="D27" s="355">
        <f aca="true" t="shared" si="11" ref="D27:X27">+D20-D25</f>
        <v>1630</v>
      </c>
      <c r="E27" s="355">
        <f t="shared" si="11"/>
        <v>683</v>
      </c>
      <c r="F27" s="355">
        <f t="shared" si="11"/>
        <v>1536</v>
      </c>
      <c r="G27" s="355">
        <f t="shared" si="11"/>
        <v>677</v>
      </c>
      <c r="H27" s="355">
        <f t="shared" si="11"/>
        <v>4526</v>
      </c>
      <c r="I27" s="355">
        <f t="shared" si="11"/>
        <v>2342</v>
      </c>
      <c r="J27" s="355">
        <f t="shared" si="11"/>
        <v>1872</v>
      </c>
      <c r="K27" s="355">
        <f t="shared" si="11"/>
        <v>1468</v>
      </c>
      <c r="L27" s="355">
        <f t="shared" si="11"/>
        <v>2599</v>
      </c>
      <c r="M27" s="355">
        <f t="shared" si="11"/>
        <v>8295</v>
      </c>
      <c r="N27" s="355">
        <f t="shared" si="11"/>
        <v>2708</v>
      </c>
      <c r="O27" s="355">
        <f t="shared" si="11"/>
        <v>3189</v>
      </c>
      <c r="P27" s="355">
        <f t="shared" si="11"/>
        <v>1327</v>
      </c>
      <c r="Q27" s="355">
        <f t="shared" si="11"/>
        <v>530</v>
      </c>
      <c r="R27" s="355">
        <f t="shared" si="11"/>
        <v>7754</v>
      </c>
      <c r="S27" s="355">
        <f t="shared" si="11"/>
        <v>-2154</v>
      </c>
      <c r="T27" s="355">
        <f t="shared" si="11"/>
        <v>1220</v>
      </c>
      <c r="U27" s="355">
        <f t="shared" si="11"/>
        <v>-1267</v>
      </c>
      <c r="V27" s="355">
        <f t="shared" si="11"/>
        <v>-5486</v>
      </c>
      <c r="W27" s="355">
        <f t="shared" si="11"/>
        <v>-7687</v>
      </c>
      <c r="X27" s="355">
        <f t="shared" si="11"/>
        <v>2038</v>
      </c>
      <c r="Y27" s="355">
        <f>+Y20-Y25</f>
        <v>1558</v>
      </c>
      <c r="Z27" s="10"/>
    </row>
    <row r="28" spans="1:26" ht="31.5" customHeight="1">
      <c r="A28" s="10"/>
      <c r="B28" s="357" t="s">
        <v>190</v>
      </c>
      <c r="C28" s="355">
        <f>+C21</f>
        <v>639</v>
      </c>
      <c r="D28" s="355">
        <f aca="true" t="shared" si="12" ref="D28:Q28">+D21</f>
        <v>266</v>
      </c>
      <c r="E28" s="355">
        <f t="shared" si="12"/>
        <v>236</v>
      </c>
      <c r="F28" s="355">
        <f t="shared" si="12"/>
        <v>382</v>
      </c>
      <c r="G28" s="355">
        <f t="shared" si="12"/>
        <v>426</v>
      </c>
      <c r="H28" s="355">
        <f t="shared" si="12"/>
        <v>1310</v>
      </c>
      <c r="I28" s="355">
        <f t="shared" si="12"/>
        <v>286</v>
      </c>
      <c r="J28" s="355">
        <f t="shared" si="12"/>
        <v>286</v>
      </c>
      <c r="K28" s="355">
        <f t="shared" si="12"/>
        <v>424</v>
      </c>
      <c r="L28" s="355">
        <f t="shared" si="12"/>
        <v>2074</v>
      </c>
      <c r="M28" s="355">
        <f t="shared" si="12"/>
        <v>3056</v>
      </c>
      <c r="N28" s="355">
        <f t="shared" si="12"/>
        <v>21</v>
      </c>
      <c r="O28" s="355">
        <f t="shared" si="12"/>
        <v>0</v>
      </c>
      <c r="P28" s="355">
        <f t="shared" si="12"/>
        <v>-25</v>
      </c>
      <c r="Q28" s="355">
        <f t="shared" si="12"/>
        <v>10</v>
      </c>
      <c r="R28" s="351">
        <f aca="true" t="shared" si="13" ref="R28:X28">+R21</f>
        <v>6</v>
      </c>
      <c r="S28" s="351">
        <f t="shared" si="13"/>
        <v>6</v>
      </c>
      <c r="T28" s="351">
        <f t="shared" si="13"/>
        <v>-5</v>
      </c>
      <c r="U28" s="351">
        <f t="shared" si="13"/>
        <v>6</v>
      </c>
      <c r="V28" s="351">
        <f t="shared" si="13"/>
        <v>-538</v>
      </c>
      <c r="W28" s="351">
        <f t="shared" si="13"/>
        <v>-531</v>
      </c>
      <c r="X28" s="351">
        <f t="shared" si="13"/>
        <v>-32</v>
      </c>
      <c r="Y28" s="351">
        <f>+Y21</f>
        <v>13</v>
      </c>
      <c r="Z28" s="10"/>
    </row>
    <row r="29" spans="1:26" ht="26.25" customHeight="1">
      <c r="A29" s="10"/>
      <c r="B29" s="358" t="s">
        <v>170</v>
      </c>
      <c r="C29" s="218">
        <f>+C22</f>
        <v>0</v>
      </c>
      <c r="D29" s="218">
        <f aca="true" t="shared" si="14" ref="D29:Q29">+D22</f>
        <v>0</v>
      </c>
      <c r="E29" s="218">
        <f t="shared" si="14"/>
        <v>0</v>
      </c>
      <c r="F29" s="218">
        <f t="shared" si="14"/>
        <v>0</v>
      </c>
      <c r="G29" s="218">
        <f t="shared" si="14"/>
        <v>0</v>
      </c>
      <c r="H29" s="218">
        <f t="shared" si="14"/>
        <v>0</v>
      </c>
      <c r="I29" s="218">
        <f t="shared" si="14"/>
        <v>-24</v>
      </c>
      <c r="J29" s="218">
        <f t="shared" si="14"/>
        <v>0</v>
      </c>
      <c r="K29" s="218">
        <f t="shared" si="14"/>
        <v>0</v>
      </c>
      <c r="L29" s="218">
        <f t="shared" si="14"/>
        <v>0</v>
      </c>
      <c r="M29" s="218">
        <f t="shared" si="14"/>
        <v>-24</v>
      </c>
      <c r="N29" s="218">
        <f t="shared" si="14"/>
        <v>0</v>
      </c>
      <c r="O29" s="218">
        <f t="shared" si="14"/>
        <v>0</v>
      </c>
      <c r="P29" s="218">
        <f t="shared" si="14"/>
        <v>0</v>
      </c>
      <c r="Q29" s="218">
        <f t="shared" si="14"/>
        <v>0</v>
      </c>
      <c r="R29" s="218">
        <f>+R22</f>
        <v>0</v>
      </c>
      <c r="S29" s="218">
        <f aca="true" t="shared" si="15" ref="S29:X29">+S22</f>
        <v>0</v>
      </c>
      <c r="T29" s="218">
        <f t="shared" si="15"/>
        <v>0</v>
      </c>
      <c r="U29" s="218">
        <f t="shared" si="15"/>
        <v>0</v>
      </c>
      <c r="V29" s="218">
        <f t="shared" si="15"/>
        <v>0</v>
      </c>
      <c r="W29" s="218">
        <f t="shared" si="15"/>
        <v>0</v>
      </c>
      <c r="X29" s="218">
        <f t="shared" si="15"/>
        <v>0</v>
      </c>
      <c r="Y29" s="218">
        <f>+Y22</f>
        <v>0</v>
      </c>
      <c r="Z29" s="10"/>
    </row>
    <row r="30" spans="1:26" s="25" customFormat="1" ht="27.75" customHeight="1" thickBot="1">
      <c r="A30" s="10"/>
      <c r="B30" s="359" t="s">
        <v>172</v>
      </c>
      <c r="C30" s="356">
        <f>+C23</f>
        <v>-7</v>
      </c>
      <c r="D30" s="356">
        <f aca="true" t="shared" si="16" ref="D30:X30">+D23</f>
        <v>14</v>
      </c>
      <c r="E30" s="356">
        <f t="shared" si="16"/>
        <v>0</v>
      </c>
      <c r="F30" s="356">
        <f t="shared" si="16"/>
        <v>0</v>
      </c>
      <c r="G30" s="356">
        <f t="shared" si="16"/>
        <v>0</v>
      </c>
      <c r="H30" s="356">
        <f t="shared" si="16"/>
        <v>14</v>
      </c>
      <c r="I30" s="356" t="str">
        <f t="shared" si="16"/>
        <v>–</v>
      </c>
      <c r="J30" s="356" t="str">
        <f t="shared" si="16"/>
        <v>–</v>
      </c>
      <c r="K30" s="356" t="str">
        <f t="shared" si="16"/>
        <v>–</v>
      </c>
      <c r="L30" s="356" t="str">
        <f t="shared" si="16"/>
        <v>–</v>
      </c>
      <c r="M30" s="356">
        <f t="shared" si="16"/>
        <v>0</v>
      </c>
      <c r="N30" s="356" t="str">
        <f t="shared" si="16"/>
        <v>–</v>
      </c>
      <c r="O30" s="356" t="str">
        <f t="shared" si="16"/>
        <v>–</v>
      </c>
      <c r="P30" s="356" t="str">
        <f t="shared" si="16"/>
        <v>–</v>
      </c>
      <c r="Q30" s="356" t="str">
        <f t="shared" si="16"/>
        <v>–</v>
      </c>
      <c r="R30" s="356" t="str">
        <f t="shared" si="16"/>
        <v>–</v>
      </c>
      <c r="S30" s="356" t="str">
        <f t="shared" si="16"/>
        <v>–</v>
      </c>
      <c r="T30" s="356" t="str">
        <f t="shared" si="16"/>
        <v>–</v>
      </c>
      <c r="U30" s="356" t="str">
        <f t="shared" si="16"/>
        <v>–</v>
      </c>
      <c r="V30" s="362">
        <f t="shared" si="16"/>
        <v>0</v>
      </c>
      <c r="W30" s="362">
        <f t="shared" si="16"/>
        <v>0</v>
      </c>
      <c r="X30" s="362">
        <f t="shared" si="16"/>
        <v>0</v>
      </c>
      <c r="Y30" s="362">
        <f>+Y23</f>
        <v>0</v>
      </c>
      <c r="Z30" s="10"/>
    </row>
    <row r="31" spans="1:26" ht="12" customHeight="1">
      <c r="A31" s="10"/>
      <c r="B31" s="1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10"/>
    </row>
    <row r="32" spans="1:26" ht="17.25" customHeight="1">
      <c r="A32" s="10"/>
      <c r="B32" s="16" t="s">
        <v>168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10"/>
    </row>
    <row r="33" spans="1:26" ht="17.25" customHeight="1">
      <c r="A33" s="10"/>
      <c r="B33" s="41" t="s">
        <v>64</v>
      </c>
      <c r="C33" s="74">
        <f aca="true" t="shared" si="17" ref="C33:W33">+C16/C11*100</f>
        <v>28.2</v>
      </c>
      <c r="D33" s="74">
        <f t="shared" si="17"/>
        <v>23.3</v>
      </c>
      <c r="E33" s="74">
        <f t="shared" si="17"/>
        <v>39.7</v>
      </c>
      <c r="F33" s="74">
        <f t="shared" si="17"/>
        <v>25.1</v>
      </c>
      <c r="G33" s="74">
        <f t="shared" si="17"/>
        <v>33.8</v>
      </c>
      <c r="H33" s="74">
        <f t="shared" si="17"/>
        <v>30.4</v>
      </c>
      <c r="I33" s="74">
        <f t="shared" si="17"/>
        <v>19.8</v>
      </c>
      <c r="J33" s="74">
        <f t="shared" si="17"/>
        <v>21.7</v>
      </c>
      <c r="K33" s="74">
        <f t="shared" si="17"/>
        <v>27.6</v>
      </c>
      <c r="L33" s="74">
        <f t="shared" si="17"/>
        <v>22.4</v>
      </c>
      <c r="M33" s="74">
        <f t="shared" si="17"/>
        <v>22.1</v>
      </c>
      <c r="N33" s="74">
        <f t="shared" si="17"/>
        <v>18</v>
      </c>
      <c r="O33" s="74">
        <f t="shared" si="17"/>
        <v>16.9</v>
      </c>
      <c r="P33" s="74">
        <f t="shared" si="17"/>
        <v>34.5</v>
      </c>
      <c r="Q33" s="74">
        <f t="shared" si="17"/>
        <v>32.7</v>
      </c>
      <c r="R33" s="74">
        <f t="shared" si="17"/>
        <v>23.5</v>
      </c>
      <c r="S33" s="74">
        <f t="shared" si="17"/>
        <v>71.9</v>
      </c>
      <c r="T33" s="74">
        <f t="shared" si="17"/>
        <v>26.2</v>
      </c>
      <c r="U33" s="74">
        <f t="shared" si="17"/>
        <v>92</v>
      </c>
      <c r="V33" s="74">
        <f t="shared" si="17"/>
        <v>-75.3</v>
      </c>
      <c r="W33" s="74">
        <f t="shared" si="17"/>
        <v>109</v>
      </c>
      <c r="X33" s="74">
        <f>+X16/X11*100</f>
        <v>24.9</v>
      </c>
      <c r="Y33" s="74">
        <f>+Y16/Y11*100</f>
        <v>28.1</v>
      </c>
      <c r="Z33" s="10"/>
    </row>
    <row r="34" spans="1:26" ht="17.25" customHeight="1">
      <c r="A34" s="10"/>
      <c r="B34" s="41" t="s">
        <v>65</v>
      </c>
      <c r="C34" s="74">
        <f aca="true" t="shared" si="18" ref="C34:W34">+C17/C11*100</f>
        <v>72.4</v>
      </c>
      <c r="D34" s="74">
        <f t="shared" si="18"/>
        <v>67.9</v>
      </c>
      <c r="E34" s="74">
        <f t="shared" si="18"/>
        <v>81.5</v>
      </c>
      <c r="F34" s="74">
        <f t="shared" si="18"/>
        <v>69.3</v>
      </c>
      <c r="G34" s="74">
        <f t="shared" si="18"/>
        <v>86.5</v>
      </c>
      <c r="H34" s="74">
        <f t="shared" si="18"/>
        <v>76.2</v>
      </c>
      <c r="I34" s="74">
        <f t="shared" si="18"/>
        <v>60.8</v>
      </c>
      <c r="J34" s="74">
        <f t="shared" si="18"/>
        <v>63.7</v>
      </c>
      <c r="K34" s="74">
        <f t="shared" si="18"/>
        <v>70</v>
      </c>
      <c r="L34" s="74">
        <f t="shared" si="18"/>
        <v>60.3</v>
      </c>
      <c r="M34" s="74">
        <f t="shared" si="18"/>
        <v>62.8</v>
      </c>
      <c r="N34" s="74">
        <f t="shared" si="18"/>
        <v>60.8</v>
      </c>
      <c r="O34" s="74">
        <f t="shared" si="18"/>
        <v>58.5</v>
      </c>
      <c r="P34" s="74">
        <f t="shared" si="18"/>
        <v>69.4</v>
      </c>
      <c r="Q34" s="74">
        <f t="shared" si="18"/>
        <v>74.9</v>
      </c>
      <c r="R34" s="74">
        <f t="shared" si="18"/>
        <v>64.4</v>
      </c>
      <c r="S34" s="74">
        <f t="shared" si="18"/>
        <v>179.5</v>
      </c>
      <c r="T34" s="74">
        <f t="shared" si="18"/>
        <v>76.5</v>
      </c>
      <c r="U34" s="74">
        <f t="shared" si="18"/>
        <v>201.9</v>
      </c>
      <c r="V34" s="74">
        <f t="shared" si="18"/>
        <v>-143.1</v>
      </c>
      <c r="W34" s="74">
        <f t="shared" si="18"/>
        <v>252</v>
      </c>
      <c r="X34" s="74">
        <f>+X17/X11*100</f>
        <v>78.4</v>
      </c>
      <c r="Y34" s="74">
        <f>+Y17/Y11*100</f>
        <v>78.9</v>
      </c>
      <c r="Z34" s="10"/>
    </row>
    <row r="35" spans="1:26" ht="17.25" customHeight="1">
      <c r="A35" s="10"/>
      <c r="B35" s="41" t="s">
        <v>66</v>
      </c>
      <c r="C35" s="74">
        <f aca="true" t="shared" si="19" ref="C35:W35">+C18/C11*100</f>
        <v>27.3</v>
      </c>
      <c r="D35" s="74">
        <f t="shared" si="19"/>
        <v>32.5</v>
      </c>
      <c r="E35" s="74">
        <f t="shared" si="19"/>
        <v>18.9</v>
      </c>
      <c r="F35" s="74">
        <f t="shared" si="19"/>
        <v>31.2</v>
      </c>
      <c r="G35" s="74">
        <f t="shared" si="19"/>
        <v>14</v>
      </c>
      <c r="H35" s="74">
        <f t="shared" si="19"/>
        <v>24.3</v>
      </c>
      <c r="I35" s="74">
        <f t="shared" si="19"/>
        <v>39.8</v>
      </c>
      <c r="J35" s="74">
        <f t="shared" si="19"/>
        <v>36.2</v>
      </c>
      <c r="K35" s="74">
        <f t="shared" si="19"/>
        <v>30.5</v>
      </c>
      <c r="L35" s="74">
        <f t="shared" si="19"/>
        <v>39.9</v>
      </c>
      <c r="M35" s="74">
        <f t="shared" si="19"/>
        <v>37.5</v>
      </c>
      <c r="N35" s="74">
        <f t="shared" si="19"/>
        <v>38.7</v>
      </c>
      <c r="O35" s="74">
        <f t="shared" si="19"/>
        <v>41.7</v>
      </c>
      <c r="P35" s="74">
        <f t="shared" si="19"/>
        <v>30.6</v>
      </c>
      <c r="Q35" s="74">
        <f t="shared" si="19"/>
        <v>22.6</v>
      </c>
      <c r="R35" s="74">
        <f t="shared" si="19"/>
        <v>34.9</v>
      </c>
      <c r="S35" s="74">
        <f t="shared" si="19"/>
        <v>-84.5</v>
      </c>
      <c r="T35" s="74">
        <f t="shared" si="19"/>
        <v>23</v>
      </c>
      <c r="U35" s="74">
        <f t="shared" si="19"/>
        <v>-106.8</v>
      </c>
      <c r="V35" s="74">
        <f t="shared" si="19"/>
        <v>254</v>
      </c>
      <c r="W35" s="74">
        <f t="shared" si="19"/>
        <v>-160.8</v>
      </c>
      <c r="X35" s="74">
        <f>+X18/X11*100</f>
        <v>19.3</v>
      </c>
      <c r="Y35" s="74">
        <f>+Y18/Y11*100</f>
        <v>17.5</v>
      </c>
      <c r="Z35" s="10"/>
    </row>
    <row r="36" spans="1:26" ht="17.25" customHeight="1">
      <c r="A36" s="10"/>
      <c r="B36" s="41" t="s">
        <v>99</v>
      </c>
      <c r="C36" s="74">
        <f aca="true" t="shared" si="20" ref="C36:M36">+C19/C18*100</f>
        <v>17.5</v>
      </c>
      <c r="D36" s="74">
        <f t="shared" si="20"/>
        <v>20.6</v>
      </c>
      <c r="E36" s="74">
        <f t="shared" si="20"/>
        <v>2</v>
      </c>
      <c r="F36" s="74">
        <f t="shared" si="20"/>
        <v>20.2</v>
      </c>
      <c r="G36" s="74">
        <f t="shared" si="20"/>
        <v>-10.2</v>
      </c>
      <c r="H36" s="74">
        <f t="shared" si="20"/>
        <v>12.5</v>
      </c>
      <c r="I36" s="74">
        <f t="shared" si="20"/>
        <v>16.4</v>
      </c>
      <c r="J36" s="74">
        <f t="shared" si="20"/>
        <v>15.8</v>
      </c>
      <c r="K36" s="74">
        <f t="shared" si="20"/>
        <v>14.9</v>
      </c>
      <c r="L36" s="74">
        <f t="shared" si="20"/>
        <v>18.7</v>
      </c>
      <c r="M36" s="74">
        <f t="shared" si="20"/>
        <v>16.7</v>
      </c>
      <c r="N36" s="74">
        <f aca="true" t="shared" si="21" ref="N36:S36">+N19/N18*100</f>
        <v>18.3</v>
      </c>
      <c r="O36" s="74">
        <f t="shared" si="21"/>
        <v>16</v>
      </c>
      <c r="P36" s="74">
        <f t="shared" si="21"/>
        <v>-1.1</v>
      </c>
      <c r="Q36" s="74">
        <f t="shared" si="21"/>
        <v>-22.2</v>
      </c>
      <c r="R36" s="74">
        <f t="shared" si="21"/>
        <v>9.1</v>
      </c>
      <c r="S36" s="74">
        <f t="shared" si="21"/>
        <v>18</v>
      </c>
      <c r="T36" s="74">
        <f aca="true" t="shared" si="22" ref="T36:Y36">+T19/T18*100</f>
        <v>16.2</v>
      </c>
      <c r="U36" s="74">
        <f t="shared" si="22"/>
        <v>44.1</v>
      </c>
      <c r="V36" s="74">
        <f t="shared" si="22"/>
        <v>28</v>
      </c>
      <c r="W36" s="74">
        <f t="shared" si="22"/>
        <v>30.8</v>
      </c>
      <c r="X36" s="74">
        <f t="shared" si="22"/>
        <v>62.6</v>
      </c>
      <c r="Y36" s="74">
        <f t="shared" si="22"/>
        <v>-2.3</v>
      </c>
      <c r="Z36" s="10"/>
    </row>
    <row r="37" spans="1:26" ht="29.25" customHeight="1">
      <c r="A37" s="10"/>
      <c r="B37" s="287" t="s">
        <v>199</v>
      </c>
      <c r="C37" s="74">
        <f aca="true" t="shared" si="23" ref="C37:W37">+C27/C11*100</f>
        <v>18.5</v>
      </c>
      <c r="D37" s="74">
        <f t="shared" si="23"/>
        <v>22.1</v>
      </c>
      <c r="E37" s="74">
        <f t="shared" si="23"/>
        <v>9.2</v>
      </c>
      <c r="F37" s="74">
        <f t="shared" si="23"/>
        <v>18.9</v>
      </c>
      <c r="G37" s="74">
        <f t="shared" si="23"/>
        <v>8.9</v>
      </c>
      <c r="H37" s="74">
        <f t="shared" si="23"/>
        <v>14.8</v>
      </c>
      <c r="I37" s="74">
        <f>+I27/I11*100</f>
        <v>21.4</v>
      </c>
      <c r="J37" s="74">
        <f t="shared" si="23"/>
        <v>21.3</v>
      </c>
      <c r="K37" s="74">
        <f t="shared" si="23"/>
        <v>18.2</v>
      </c>
      <c r="L37" s="74">
        <f t="shared" si="23"/>
        <v>24</v>
      </c>
      <c r="M37" s="74">
        <f t="shared" si="23"/>
        <v>21.7</v>
      </c>
      <c r="N37" s="74">
        <f t="shared" si="23"/>
        <v>23.6</v>
      </c>
      <c r="O37" s="74">
        <f t="shared" si="23"/>
        <v>24.7</v>
      </c>
      <c r="P37" s="74">
        <f t="shared" si="23"/>
        <v>19.6</v>
      </c>
      <c r="Q37" s="74">
        <f t="shared" si="23"/>
        <v>6.5</v>
      </c>
      <c r="R37" s="74">
        <f t="shared" si="23"/>
        <v>19.7</v>
      </c>
      <c r="S37" s="74">
        <f t="shared" si="23"/>
        <v>-71.8</v>
      </c>
      <c r="T37" s="74">
        <f t="shared" si="23"/>
        <v>15.2</v>
      </c>
      <c r="U37" s="74">
        <f t="shared" si="23"/>
        <v>-47.2</v>
      </c>
      <c r="V37" s="74">
        <f t="shared" si="23"/>
        <v>122.8</v>
      </c>
      <c r="W37" s="74">
        <f t="shared" si="23"/>
        <v>-82.9</v>
      </c>
      <c r="X37" s="74">
        <f>+X27/X11*100</f>
        <v>25.1</v>
      </c>
      <c r="Y37" s="74">
        <f>+Y27/Y11*100</f>
        <v>18.1</v>
      </c>
      <c r="Z37" s="10"/>
    </row>
    <row r="38" spans="1:26" ht="17.25" customHeight="1" thickBot="1">
      <c r="A38" s="10"/>
      <c r="B38" s="85" t="s">
        <v>200</v>
      </c>
      <c r="C38" s="93">
        <f aca="true" t="shared" si="24" ref="C38:W38">+C26/C11*100</f>
        <v>20.8</v>
      </c>
      <c r="D38" s="93">
        <f t="shared" si="24"/>
        <v>25.9</v>
      </c>
      <c r="E38" s="93">
        <f t="shared" si="24"/>
        <v>12.4</v>
      </c>
      <c r="F38" s="93">
        <f t="shared" si="24"/>
        <v>23.6</v>
      </c>
      <c r="G38" s="93">
        <f t="shared" si="24"/>
        <v>14.6</v>
      </c>
      <c r="H38" s="93">
        <f t="shared" si="24"/>
        <v>19.2</v>
      </c>
      <c r="I38" s="93">
        <f t="shared" si="24"/>
        <v>23.8</v>
      </c>
      <c r="J38" s="93">
        <f t="shared" si="24"/>
        <v>24.6</v>
      </c>
      <c r="K38" s="93">
        <f t="shared" si="24"/>
        <v>23.4</v>
      </c>
      <c r="L38" s="93">
        <f t="shared" si="24"/>
        <v>43.2</v>
      </c>
      <c r="M38" s="93">
        <f t="shared" si="24"/>
        <v>29.7</v>
      </c>
      <c r="N38" s="93">
        <f t="shared" si="24"/>
        <v>23.7</v>
      </c>
      <c r="O38" s="93">
        <f t="shared" si="24"/>
        <v>24.7</v>
      </c>
      <c r="P38" s="93">
        <f t="shared" si="24"/>
        <v>19.2</v>
      </c>
      <c r="Q38" s="93">
        <f t="shared" si="24"/>
        <v>6.6</v>
      </c>
      <c r="R38" s="93">
        <f t="shared" si="24"/>
        <v>19.7</v>
      </c>
      <c r="S38" s="93">
        <f t="shared" si="24"/>
        <v>-71.6</v>
      </c>
      <c r="T38" s="93">
        <f t="shared" si="24"/>
        <v>15.1</v>
      </c>
      <c r="U38" s="93">
        <f t="shared" si="24"/>
        <v>-47</v>
      </c>
      <c r="V38" s="93">
        <f t="shared" si="24"/>
        <v>134.8</v>
      </c>
      <c r="W38" s="93">
        <f t="shared" si="24"/>
        <v>-88.7</v>
      </c>
      <c r="X38" s="93">
        <f>+X26/X11*100</f>
        <v>24.7</v>
      </c>
      <c r="Y38" s="93">
        <f>+Y26/Y11*100</f>
        <v>18.3</v>
      </c>
      <c r="Z38" s="10"/>
    </row>
    <row r="39" spans="1:26" ht="11.25" customHeight="1">
      <c r="A39" s="10"/>
      <c r="B39" s="14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10"/>
    </row>
    <row r="40" spans="1:26" ht="17.25" customHeight="1">
      <c r="A40" s="10"/>
      <c r="B40" s="16" t="s">
        <v>67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10"/>
    </row>
    <row r="41" spans="1:26" s="25" customFormat="1" ht="27.75" customHeight="1">
      <c r="A41" s="10"/>
      <c r="B41" s="291" t="s">
        <v>153</v>
      </c>
      <c r="C41" s="292">
        <v>4.25</v>
      </c>
      <c r="D41" s="292">
        <v>1.4</v>
      </c>
      <c r="E41" s="292">
        <v>0.61</v>
      </c>
      <c r="F41" s="292">
        <v>1.33</v>
      </c>
      <c r="G41" s="292">
        <v>0.59</v>
      </c>
      <c r="H41" s="292">
        <v>3.98</v>
      </c>
      <c r="I41" s="292">
        <v>2.08</v>
      </c>
      <c r="J41" s="292">
        <v>1.68</v>
      </c>
      <c r="K41" s="292">
        <v>1.35</v>
      </c>
      <c r="L41" s="292">
        <v>2.42</v>
      </c>
      <c r="M41" s="292">
        <v>7.54</v>
      </c>
      <c r="N41" s="363">
        <v>0</v>
      </c>
      <c r="O41" s="363">
        <v>0</v>
      </c>
      <c r="P41" s="363">
        <v>0</v>
      </c>
      <c r="Q41" s="363">
        <v>0</v>
      </c>
      <c r="R41" s="363">
        <v>0</v>
      </c>
      <c r="S41" s="293">
        <v>-2.1</v>
      </c>
      <c r="T41" s="293">
        <v>1.01</v>
      </c>
      <c r="U41" s="293">
        <v>-1.23</v>
      </c>
      <c r="V41" s="293">
        <v>-4.87</v>
      </c>
      <c r="W41" s="293">
        <v>-7.5</v>
      </c>
      <c r="X41" s="293">
        <v>1.63</v>
      </c>
      <c r="Y41" s="293">
        <v>1.19</v>
      </c>
      <c r="Z41" s="10"/>
    </row>
    <row r="42" spans="1:26" s="25" customFormat="1" ht="17.25" customHeight="1" thickBot="1">
      <c r="A42" s="10"/>
      <c r="B42" s="85" t="s">
        <v>154</v>
      </c>
      <c r="C42" s="111">
        <v>4.8</v>
      </c>
      <c r="D42" s="111">
        <v>1.64</v>
      </c>
      <c r="E42" s="111">
        <v>0.82</v>
      </c>
      <c r="F42" s="111">
        <v>1.67</v>
      </c>
      <c r="G42" s="111">
        <v>0.98</v>
      </c>
      <c r="H42" s="111">
        <v>5.17</v>
      </c>
      <c r="I42" s="111">
        <v>2.31</v>
      </c>
      <c r="J42" s="111">
        <v>1.94</v>
      </c>
      <c r="K42" s="111">
        <v>1.74</v>
      </c>
      <c r="L42" s="111">
        <v>4.35</v>
      </c>
      <c r="M42" s="111">
        <v>10.3</v>
      </c>
      <c r="N42" s="364">
        <v>0</v>
      </c>
      <c r="O42" s="364">
        <v>0</v>
      </c>
      <c r="P42" s="364">
        <v>0</v>
      </c>
      <c r="Q42" s="364">
        <v>0</v>
      </c>
      <c r="R42" s="364">
        <v>0</v>
      </c>
      <c r="S42" s="294">
        <v>-2.1</v>
      </c>
      <c r="T42" s="294">
        <v>1</v>
      </c>
      <c r="U42" s="294">
        <v>-1.22</v>
      </c>
      <c r="V42" s="294">
        <v>-5.34</v>
      </c>
      <c r="W42" s="294">
        <v>-8.01</v>
      </c>
      <c r="X42" s="294">
        <v>1.6</v>
      </c>
      <c r="Y42" s="294">
        <v>1.2</v>
      </c>
      <c r="Z42" s="10"/>
    </row>
    <row r="43" spans="1:26" s="25" customFormat="1" ht="17.25" customHeight="1">
      <c r="A43" s="10"/>
      <c r="B43" s="1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365"/>
      <c r="O43" s="365"/>
      <c r="P43" s="365"/>
      <c r="Q43" s="365"/>
      <c r="R43" s="365"/>
      <c r="S43" s="296"/>
      <c r="T43" s="296"/>
      <c r="U43" s="296"/>
      <c r="V43" s="296"/>
      <c r="W43" s="296"/>
      <c r="X43" s="296"/>
      <c r="Y43" s="296"/>
      <c r="Z43" s="10"/>
    </row>
    <row r="44" spans="1:26" s="25" customFormat="1" ht="27.75" customHeight="1">
      <c r="A44" s="10"/>
      <c r="B44" s="291" t="s">
        <v>155</v>
      </c>
      <c r="C44" s="292">
        <v>4.23</v>
      </c>
      <c r="D44" s="292">
        <v>1.39</v>
      </c>
      <c r="E44" s="292">
        <v>0.59</v>
      </c>
      <c r="F44" s="292">
        <v>1.31</v>
      </c>
      <c r="G44" s="292">
        <v>0.59</v>
      </c>
      <c r="H44" s="292">
        <v>3.9</v>
      </c>
      <c r="I44" s="292">
        <v>1.99</v>
      </c>
      <c r="J44" s="292">
        <v>1.61</v>
      </c>
      <c r="K44" s="292">
        <v>1.29</v>
      </c>
      <c r="L44" s="292">
        <v>2.29</v>
      </c>
      <c r="M44" s="292">
        <v>7.2</v>
      </c>
      <c r="N44" s="363">
        <v>0</v>
      </c>
      <c r="O44" s="363">
        <v>0</v>
      </c>
      <c r="P44" s="363">
        <v>0</v>
      </c>
      <c r="Q44" s="363">
        <v>0</v>
      </c>
      <c r="R44" s="363">
        <v>0</v>
      </c>
      <c r="S44" s="293">
        <v>-2.1</v>
      </c>
      <c r="T44" s="293">
        <v>0.98</v>
      </c>
      <c r="U44" s="293">
        <v>-1.23</v>
      </c>
      <c r="V44" s="293">
        <v>-4.87</v>
      </c>
      <c r="W44" s="293">
        <v>-7.5</v>
      </c>
      <c r="X44" s="293">
        <v>1.62</v>
      </c>
      <c r="Y44" s="293">
        <v>1.17</v>
      </c>
      <c r="Z44" s="10"/>
    </row>
    <row r="45" spans="1:26" s="25" customFormat="1" ht="17.25" customHeight="1" thickBot="1">
      <c r="A45" s="10"/>
      <c r="B45" s="85" t="s">
        <v>156</v>
      </c>
      <c r="C45" s="111">
        <v>4.75</v>
      </c>
      <c r="D45" s="111">
        <v>1.63</v>
      </c>
      <c r="E45" s="111">
        <v>0.79</v>
      </c>
      <c r="F45" s="111">
        <v>1.63</v>
      </c>
      <c r="G45" s="111">
        <v>0.95</v>
      </c>
      <c r="H45" s="111">
        <v>5.02</v>
      </c>
      <c r="I45" s="111">
        <v>2.21</v>
      </c>
      <c r="J45" s="111">
        <v>1.86</v>
      </c>
      <c r="K45" s="111">
        <v>1.67</v>
      </c>
      <c r="L45" s="111">
        <v>4.12</v>
      </c>
      <c r="M45" s="111">
        <v>9.83</v>
      </c>
      <c r="N45" s="364">
        <v>0</v>
      </c>
      <c r="O45" s="364">
        <v>0</v>
      </c>
      <c r="P45" s="364">
        <v>0</v>
      </c>
      <c r="Q45" s="364">
        <v>0</v>
      </c>
      <c r="R45" s="364">
        <v>0</v>
      </c>
      <c r="S45" s="294">
        <v>-2.1</v>
      </c>
      <c r="T45" s="294">
        <v>0.97</v>
      </c>
      <c r="U45" s="294">
        <v>-1.22</v>
      </c>
      <c r="V45" s="294">
        <v>-5.34</v>
      </c>
      <c r="W45" s="294">
        <v>-8.01</v>
      </c>
      <c r="X45" s="294">
        <v>1.59</v>
      </c>
      <c r="Y45" s="294">
        <v>1.18</v>
      </c>
      <c r="Z45" s="10"/>
    </row>
    <row r="46" spans="1:26" ht="17.25" customHeight="1">
      <c r="A46" s="10"/>
      <c r="B46" s="14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59"/>
      <c r="R46" s="20"/>
      <c r="S46" s="20"/>
      <c r="T46" s="20"/>
      <c r="U46" s="20"/>
      <c r="V46" s="20"/>
      <c r="W46" s="20"/>
      <c r="X46" s="20"/>
      <c r="Y46" s="20"/>
      <c r="Z46" s="10"/>
    </row>
    <row r="47" spans="1:26" ht="17.25" customHeight="1">
      <c r="A47" s="10"/>
      <c r="B47" s="16" t="s">
        <v>68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59"/>
      <c r="R47" s="20"/>
      <c r="S47" s="20"/>
      <c r="T47" s="20"/>
      <c r="U47" s="20"/>
      <c r="V47" s="20"/>
      <c r="W47" s="20"/>
      <c r="X47" s="20"/>
      <c r="Y47" s="20"/>
      <c r="Z47" s="10"/>
    </row>
    <row r="48" spans="1:26" ht="17.25" customHeight="1">
      <c r="A48" s="10"/>
      <c r="B48" s="33" t="s">
        <v>69</v>
      </c>
      <c r="C48" s="34">
        <v>1089485</v>
      </c>
      <c r="D48" s="34">
        <v>1159711</v>
      </c>
      <c r="E48" s="34">
        <v>1287169</v>
      </c>
      <c r="F48" s="34">
        <v>1326755</v>
      </c>
      <c r="G48" s="34">
        <v>1339052</v>
      </c>
      <c r="H48" s="34">
        <v>1339052</v>
      </c>
      <c r="I48" s="34">
        <v>1433621</v>
      </c>
      <c r="J48" s="34">
        <v>1404562</v>
      </c>
      <c r="K48" s="34">
        <v>1473113</v>
      </c>
      <c r="L48" s="34">
        <v>1255956</v>
      </c>
      <c r="M48" s="34">
        <v>1255956</v>
      </c>
      <c r="N48" s="250">
        <v>1359687</v>
      </c>
      <c r="O48" s="250">
        <v>1415174</v>
      </c>
      <c r="P48" s="250">
        <v>1376442</v>
      </c>
      <c r="Q48" s="250">
        <v>1360680</v>
      </c>
      <c r="R48" s="65">
        <f>+Q48</f>
        <v>1360680</v>
      </c>
      <c r="S48" s="250">
        <v>1207994</v>
      </c>
      <c r="T48" s="250">
        <v>1229825</v>
      </c>
      <c r="U48" s="250">
        <v>1393599</v>
      </c>
      <c r="V48" s="250">
        <v>1170350</v>
      </c>
      <c r="W48" s="65">
        <f aca="true" t="shared" si="25" ref="W48:W53">+V48</f>
        <v>1170350</v>
      </c>
      <c r="X48" s="250">
        <v>1156086</v>
      </c>
      <c r="Y48" s="250">
        <v>1092904</v>
      </c>
      <c r="Z48" s="10"/>
    </row>
    <row r="49" spans="1:26" ht="17.25" customHeight="1">
      <c r="A49" s="10"/>
      <c r="B49" s="41" t="s">
        <v>70</v>
      </c>
      <c r="C49" s="34">
        <v>184399</v>
      </c>
      <c r="D49" s="34">
        <v>192489</v>
      </c>
      <c r="E49" s="34">
        <v>197318</v>
      </c>
      <c r="F49" s="34">
        <v>202072</v>
      </c>
      <c r="G49" s="34">
        <v>205671</v>
      </c>
      <c r="H49" s="34">
        <v>205671</v>
      </c>
      <c r="I49" s="34">
        <v>215496</v>
      </c>
      <c r="J49" s="34">
        <v>198294</v>
      </c>
      <c r="K49" s="34">
        <v>205999</v>
      </c>
      <c r="L49" s="34">
        <v>208127</v>
      </c>
      <c r="M49" s="34">
        <v>208127</v>
      </c>
      <c r="N49" s="250">
        <v>212831</v>
      </c>
      <c r="O49" s="250">
        <v>224222</v>
      </c>
      <c r="P49" s="250">
        <v>226959</v>
      </c>
      <c r="Q49" s="250">
        <v>240534</v>
      </c>
      <c r="R49" s="65">
        <f>+Q49</f>
        <v>240534</v>
      </c>
      <c r="S49" s="250">
        <v>229168</v>
      </c>
      <c r="T49" s="250">
        <v>234731</v>
      </c>
      <c r="U49" s="250">
        <v>248659</v>
      </c>
      <c r="V49" s="250">
        <v>235797</v>
      </c>
      <c r="W49" s="65">
        <f t="shared" si="25"/>
        <v>235797</v>
      </c>
      <c r="X49" s="250">
        <v>237510</v>
      </c>
      <c r="Y49" s="250">
        <v>243191</v>
      </c>
      <c r="Z49" s="10"/>
    </row>
    <row r="50" spans="1:26" ht="17.25" customHeight="1">
      <c r="A50" s="10"/>
      <c r="B50" s="41" t="s">
        <v>73</v>
      </c>
      <c r="C50" s="43">
        <v>36273</v>
      </c>
      <c r="D50" s="43">
        <v>38524</v>
      </c>
      <c r="E50" s="43">
        <v>38154</v>
      </c>
      <c r="F50" s="43">
        <v>38634</v>
      </c>
      <c r="G50" s="43">
        <v>42118</v>
      </c>
      <c r="H50" s="43">
        <v>42118</v>
      </c>
      <c r="I50" s="43">
        <v>42630</v>
      </c>
      <c r="J50" s="43">
        <v>38882</v>
      </c>
      <c r="K50" s="43">
        <v>41643</v>
      </c>
      <c r="L50" s="43">
        <v>43586</v>
      </c>
      <c r="M50" s="43">
        <v>43586</v>
      </c>
      <c r="N50" s="255">
        <v>44004</v>
      </c>
      <c r="O50" s="255">
        <v>43849</v>
      </c>
      <c r="P50" s="255">
        <v>41965</v>
      </c>
      <c r="Q50" s="255">
        <v>43199</v>
      </c>
      <c r="R50" s="72">
        <f>+Q50</f>
        <v>43199</v>
      </c>
      <c r="S50" s="255">
        <v>37639</v>
      </c>
      <c r="T50" s="255">
        <v>36848</v>
      </c>
      <c r="U50" s="255">
        <v>39023</v>
      </c>
      <c r="V50" s="255">
        <v>32302</v>
      </c>
      <c r="W50" s="72">
        <f t="shared" si="25"/>
        <v>32302</v>
      </c>
      <c r="X50" s="255">
        <v>36009</v>
      </c>
      <c r="Y50" s="255">
        <v>36348</v>
      </c>
      <c r="Z50" s="10"/>
    </row>
    <row r="51" spans="1:26" ht="17.25" customHeight="1">
      <c r="A51" s="10"/>
      <c r="B51" s="41" t="s">
        <v>71</v>
      </c>
      <c r="C51" s="34">
        <v>11564</v>
      </c>
      <c r="D51" s="34">
        <v>12056</v>
      </c>
      <c r="E51" s="34">
        <v>12662</v>
      </c>
      <c r="F51" s="34">
        <v>12720</v>
      </c>
      <c r="G51" s="34">
        <v>12932</v>
      </c>
      <c r="H51" s="34">
        <v>12932</v>
      </c>
      <c r="I51" s="34">
        <v>12830</v>
      </c>
      <c r="J51" s="34">
        <v>10977</v>
      </c>
      <c r="K51" s="34">
        <v>11220</v>
      </c>
      <c r="L51" s="34">
        <v>11023</v>
      </c>
      <c r="M51" s="34">
        <v>11023</v>
      </c>
      <c r="N51" s="250">
        <v>11043</v>
      </c>
      <c r="O51" s="250">
        <v>11094</v>
      </c>
      <c r="P51" s="250">
        <v>10677</v>
      </c>
      <c r="Q51" s="250">
        <v>10882</v>
      </c>
      <c r="R51" s="65">
        <f>+Q51</f>
        <v>10882</v>
      </c>
      <c r="S51" s="250">
        <v>9590</v>
      </c>
      <c r="T51" s="250">
        <v>9806</v>
      </c>
      <c r="U51" s="250">
        <v>10669</v>
      </c>
      <c r="V51" s="250">
        <v>9330</v>
      </c>
      <c r="W51" s="65">
        <f t="shared" si="25"/>
        <v>9330</v>
      </c>
      <c r="X51" s="250">
        <v>9901</v>
      </c>
      <c r="Y51" s="250">
        <v>9609</v>
      </c>
      <c r="Z51" s="10"/>
    </row>
    <row r="52" spans="1:26" ht="17.25" customHeight="1">
      <c r="A52" s="10"/>
      <c r="B52" s="41" t="s">
        <v>72</v>
      </c>
      <c r="C52" s="43">
        <v>3689</v>
      </c>
      <c r="D52" s="43">
        <v>3656</v>
      </c>
      <c r="E52" s="43">
        <v>3549</v>
      </c>
      <c r="F52" s="43">
        <v>3320</v>
      </c>
      <c r="G52" s="43">
        <v>3091</v>
      </c>
      <c r="H52" s="43">
        <v>3091</v>
      </c>
      <c r="I52" s="43">
        <v>3419</v>
      </c>
      <c r="J52" s="43">
        <v>521</v>
      </c>
      <c r="K52" s="43">
        <v>522</v>
      </c>
      <c r="L52" s="43">
        <v>476</v>
      </c>
      <c r="M52" s="43">
        <v>476</v>
      </c>
      <c r="N52" s="255">
        <v>492</v>
      </c>
      <c r="O52" s="255">
        <v>506</v>
      </c>
      <c r="P52" s="255">
        <v>507</v>
      </c>
      <c r="Q52" s="255">
        <v>444</v>
      </c>
      <c r="R52" s="103">
        <f>+Q52</f>
        <v>444</v>
      </c>
      <c r="S52" s="255">
        <v>532</v>
      </c>
      <c r="T52" s="255">
        <v>585</v>
      </c>
      <c r="U52" s="255">
        <v>568</v>
      </c>
      <c r="V52" s="255">
        <v>423</v>
      </c>
      <c r="W52" s="103">
        <f t="shared" si="25"/>
        <v>423</v>
      </c>
      <c r="X52" s="255">
        <v>404</v>
      </c>
      <c r="Y52" s="255">
        <v>383</v>
      </c>
      <c r="Z52" s="10"/>
    </row>
    <row r="53" spans="1:26" ht="17.25" customHeight="1" thickBot="1">
      <c r="A53" s="10"/>
      <c r="B53" s="85" t="s">
        <v>74</v>
      </c>
      <c r="C53" s="87">
        <v>21020</v>
      </c>
      <c r="D53" s="87">
        <v>22812</v>
      </c>
      <c r="E53" s="87">
        <v>21943</v>
      </c>
      <c r="F53" s="87">
        <v>22594</v>
      </c>
      <c r="G53" s="87">
        <v>26095</v>
      </c>
      <c r="H53" s="87">
        <v>26095</v>
      </c>
      <c r="I53" s="87">
        <v>26381</v>
      </c>
      <c r="J53" s="87">
        <v>27384</v>
      </c>
      <c r="K53" s="87">
        <v>29901</v>
      </c>
      <c r="L53" s="87">
        <v>32087</v>
      </c>
      <c r="M53" s="87">
        <v>32087</v>
      </c>
      <c r="N53" s="94">
        <f aca="true" t="shared" si="26" ref="N53:S53">+N50-N51-N52</f>
        <v>32469</v>
      </c>
      <c r="O53" s="94">
        <f t="shared" si="26"/>
        <v>32249</v>
      </c>
      <c r="P53" s="94">
        <f t="shared" si="26"/>
        <v>30781</v>
      </c>
      <c r="Q53" s="94">
        <f t="shared" si="26"/>
        <v>31873</v>
      </c>
      <c r="R53" s="94">
        <f t="shared" si="26"/>
        <v>31873</v>
      </c>
      <c r="S53" s="94">
        <f t="shared" si="26"/>
        <v>27517</v>
      </c>
      <c r="T53" s="94">
        <f>+T50-T51-T52</f>
        <v>26457</v>
      </c>
      <c r="U53" s="94">
        <f>+U50-U51-U52</f>
        <v>27786</v>
      </c>
      <c r="V53" s="94">
        <f>+V50-V51-V52</f>
        <v>22549</v>
      </c>
      <c r="W53" s="94">
        <f t="shared" si="25"/>
        <v>22549</v>
      </c>
      <c r="X53" s="94">
        <f>+X50-X51-X52</f>
        <v>25704</v>
      </c>
      <c r="Y53" s="94">
        <f>+Y50-Y51-Y52</f>
        <v>26356</v>
      </c>
      <c r="Z53" s="10"/>
    </row>
    <row r="54" spans="1:26" ht="11.25" customHeight="1">
      <c r="A54" s="10"/>
      <c r="B54" s="14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59"/>
      <c r="Q54" s="259"/>
      <c r="R54" s="20"/>
      <c r="S54" s="20"/>
      <c r="T54" s="20"/>
      <c r="U54" s="20"/>
      <c r="V54" s="20"/>
      <c r="W54" s="20"/>
      <c r="X54" s="20"/>
      <c r="Y54" s="20"/>
      <c r="Z54" s="10"/>
    </row>
    <row r="55" spans="1:26" ht="17.25" customHeight="1">
      <c r="A55" s="10"/>
      <c r="B55" s="16" t="s">
        <v>75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59"/>
      <c r="Q55" s="259"/>
      <c r="R55" s="20"/>
      <c r="S55" s="20"/>
      <c r="T55" s="20"/>
      <c r="U55" s="20"/>
      <c r="V55" s="20"/>
      <c r="W55" s="20"/>
      <c r="X55" s="20"/>
      <c r="Y55" s="20"/>
      <c r="Z55" s="10"/>
    </row>
    <row r="56" spans="1:26" ht="27.75" customHeight="1">
      <c r="A56" s="10"/>
      <c r="B56" s="352" t="s">
        <v>183</v>
      </c>
      <c r="C56" s="35">
        <v>15.9</v>
      </c>
      <c r="D56" s="35">
        <v>20.6</v>
      </c>
      <c r="E56" s="35">
        <v>9.8</v>
      </c>
      <c r="F56" s="35">
        <v>20.1</v>
      </c>
      <c r="G56" s="35">
        <v>11.2</v>
      </c>
      <c r="H56" s="35">
        <v>15.4</v>
      </c>
      <c r="I56" s="35">
        <v>24.4</v>
      </c>
      <c r="J56" s="35">
        <v>21.6</v>
      </c>
      <c r="K56" s="35">
        <v>18.9</v>
      </c>
      <c r="L56" s="35">
        <v>44.1</v>
      </c>
      <c r="M56" s="35">
        <v>27.5</v>
      </c>
      <c r="N56" s="142">
        <v>25.2</v>
      </c>
      <c r="O56" s="142">
        <v>29.7</v>
      </c>
      <c r="P56" s="142">
        <v>12.4</v>
      </c>
      <c r="Q56" s="142">
        <v>5.1</v>
      </c>
      <c r="R56" s="142">
        <v>18</v>
      </c>
      <c r="S56" s="142">
        <v>-20.8</v>
      </c>
      <c r="T56" s="142">
        <v>13.2</v>
      </c>
      <c r="U56" s="142">
        <v>-13.1</v>
      </c>
      <c r="V56" s="142">
        <v>-62</v>
      </c>
      <c r="W56" s="142">
        <v>-21.1</v>
      </c>
      <c r="X56" s="142">
        <v>22.6</v>
      </c>
      <c r="Y56" s="142">
        <v>17.5</v>
      </c>
      <c r="Z56" s="10"/>
    </row>
    <row r="57" spans="1:26" ht="29.25" customHeight="1" thickBot="1">
      <c r="A57" s="10"/>
      <c r="B57" s="288" t="s">
        <v>184</v>
      </c>
      <c r="C57" s="86">
        <v>29.7</v>
      </c>
      <c r="D57" s="86">
        <v>35.3</v>
      </c>
      <c r="E57" s="86">
        <v>17.2</v>
      </c>
      <c r="F57" s="86">
        <v>34.9</v>
      </c>
      <c r="G57" s="86">
        <v>18.9</v>
      </c>
      <c r="H57" s="86">
        <v>26.5</v>
      </c>
      <c r="I57" s="86">
        <v>39.3</v>
      </c>
      <c r="J57" s="86">
        <v>33.1</v>
      </c>
      <c r="K57" s="86">
        <v>26.7</v>
      </c>
      <c r="L57" s="86">
        <v>60.9</v>
      </c>
      <c r="M57" s="86">
        <v>40.6</v>
      </c>
      <c r="N57" s="257">
        <v>34.3</v>
      </c>
      <c r="O57" s="257">
        <v>40.6</v>
      </c>
      <c r="P57" s="257">
        <v>17.1</v>
      </c>
      <c r="Q57" s="257">
        <v>6.9</v>
      </c>
      <c r="R57" s="257">
        <v>24.5</v>
      </c>
      <c r="S57" s="257">
        <v>-28.1</v>
      </c>
      <c r="T57" s="257">
        <v>18.5</v>
      </c>
      <c r="U57" s="257">
        <v>-18.2</v>
      </c>
      <c r="V57" s="257">
        <v>-87.5</v>
      </c>
      <c r="W57" s="257">
        <v>-29.3</v>
      </c>
      <c r="X57" s="257">
        <v>32</v>
      </c>
      <c r="Y57" s="257">
        <v>24.4</v>
      </c>
      <c r="Z57" s="10"/>
    </row>
    <row r="58" spans="1:26" ht="17.25" customHeight="1">
      <c r="A58" s="10"/>
      <c r="B58" s="1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10"/>
    </row>
    <row r="59" spans="1:26" ht="17.25" customHeight="1">
      <c r="A59" s="10"/>
      <c r="B59" s="16" t="s">
        <v>76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10"/>
    </row>
    <row r="60" spans="1:26" ht="17.25" customHeight="1">
      <c r="A60" s="10"/>
      <c r="B60" s="33" t="s">
        <v>77</v>
      </c>
      <c r="C60" s="110">
        <v>32.65</v>
      </c>
      <c r="D60" s="110">
        <v>34.53</v>
      </c>
      <c r="E60" s="110">
        <v>34.79</v>
      </c>
      <c r="F60" s="110">
        <v>35.6</v>
      </c>
      <c r="G60" s="110">
        <v>37.42</v>
      </c>
      <c r="H60" s="110">
        <v>37.42</v>
      </c>
      <c r="I60" s="110">
        <v>38.54</v>
      </c>
      <c r="J60" s="110">
        <v>35.75</v>
      </c>
      <c r="K60" s="110">
        <v>38.65</v>
      </c>
      <c r="L60" s="110">
        <v>41.02</v>
      </c>
      <c r="M60" s="98">
        <f>+M50/M66</f>
        <v>41.02</v>
      </c>
      <c r="N60" s="98">
        <f aca="true" t="shared" si="27" ref="N60:S60">+N50/N66</f>
        <v>41.97</v>
      </c>
      <c r="O60" s="98">
        <f t="shared" si="27"/>
        <v>41.9</v>
      </c>
      <c r="P60" s="98">
        <f t="shared" si="27"/>
        <v>41.12</v>
      </c>
      <c r="Q60" s="98">
        <f t="shared" si="27"/>
        <v>42.33</v>
      </c>
      <c r="R60" s="98">
        <f t="shared" si="27"/>
        <v>42.33</v>
      </c>
      <c r="S60" s="98">
        <f t="shared" si="27"/>
        <v>37.14</v>
      </c>
      <c r="T60" s="98">
        <f aca="true" t="shared" si="28" ref="T60:Y60">+T50/T66</f>
        <v>35.99</v>
      </c>
      <c r="U60" s="98">
        <f t="shared" si="28"/>
        <v>37.47</v>
      </c>
      <c r="V60" s="98">
        <f t="shared" si="28"/>
        <v>27.75</v>
      </c>
      <c r="W60" s="98">
        <f t="shared" si="28"/>
        <v>27.75</v>
      </c>
      <c r="X60" s="98">
        <f t="shared" si="28"/>
        <v>31.19</v>
      </c>
      <c r="Y60" s="98">
        <f t="shared" si="28"/>
        <v>31.02</v>
      </c>
      <c r="Z60" s="10"/>
    </row>
    <row r="61" spans="1:26" ht="17.25" customHeight="1" thickBot="1">
      <c r="A61" s="10"/>
      <c r="B61" s="85" t="s">
        <v>78</v>
      </c>
      <c r="C61" s="111">
        <v>18.92</v>
      </c>
      <c r="D61" s="111">
        <v>20.44</v>
      </c>
      <c r="E61" s="111">
        <v>20.01</v>
      </c>
      <c r="F61" s="111">
        <v>20.82</v>
      </c>
      <c r="G61" s="111">
        <v>23.19</v>
      </c>
      <c r="H61" s="111">
        <v>23.19</v>
      </c>
      <c r="I61" s="111">
        <v>23.85</v>
      </c>
      <c r="J61" s="111">
        <v>25.18</v>
      </c>
      <c r="K61" s="111">
        <v>27.75</v>
      </c>
      <c r="L61" s="111">
        <v>30.2</v>
      </c>
      <c r="M61" s="99">
        <f>+M53/M66</f>
        <v>30.2</v>
      </c>
      <c r="N61" s="99">
        <f aca="true" t="shared" si="29" ref="N61:S61">+N53/N66</f>
        <v>30.97</v>
      </c>
      <c r="O61" s="99">
        <f t="shared" si="29"/>
        <v>30.82</v>
      </c>
      <c r="P61" s="99">
        <f t="shared" si="29"/>
        <v>30.16</v>
      </c>
      <c r="Q61" s="99">
        <f t="shared" si="29"/>
        <v>31.23</v>
      </c>
      <c r="R61" s="99">
        <f t="shared" si="29"/>
        <v>31.23</v>
      </c>
      <c r="S61" s="99">
        <f t="shared" si="29"/>
        <v>27.15</v>
      </c>
      <c r="T61" s="99">
        <f>+T53/T66</f>
        <v>25.84</v>
      </c>
      <c r="U61" s="99">
        <f>+U53/U66</f>
        <v>26.68</v>
      </c>
      <c r="V61" s="99">
        <f>+V53/V66</f>
        <v>19.37</v>
      </c>
      <c r="W61" s="99">
        <f>+W53/W66</f>
        <v>19.37</v>
      </c>
      <c r="X61" s="99">
        <f>+X53/X66</f>
        <v>22.26</v>
      </c>
      <c r="Y61" s="111">
        <v>22.49</v>
      </c>
      <c r="Z61" s="10"/>
    </row>
    <row r="62" spans="1:26" ht="13.5" customHeight="1">
      <c r="A62" s="10"/>
      <c r="B62" s="1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10"/>
    </row>
    <row r="63" spans="1:26" ht="17.25" customHeight="1">
      <c r="A63" s="10"/>
      <c r="B63" s="16" t="s">
        <v>79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10"/>
    </row>
    <row r="64" spans="1:26" ht="17.25" customHeight="1">
      <c r="A64" s="10"/>
      <c r="B64" s="33" t="s">
        <v>92</v>
      </c>
      <c r="C64" s="35">
        <v>1213.9</v>
      </c>
      <c r="D64" s="35">
        <v>1214.1</v>
      </c>
      <c r="E64" s="35">
        <v>1214.1</v>
      </c>
      <c r="F64" s="35">
        <v>1214.1</v>
      </c>
      <c r="G64" s="35">
        <v>1247.8</v>
      </c>
      <c r="H64" s="35">
        <v>1247.8</v>
      </c>
      <c r="I64" s="35">
        <v>1247.8</v>
      </c>
      <c r="J64" s="35">
        <v>1247.9</v>
      </c>
      <c r="K64" s="35">
        <v>1214.1</v>
      </c>
      <c r="L64" s="35">
        <v>1214.9</v>
      </c>
      <c r="M64" s="35">
        <v>1214.9</v>
      </c>
      <c r="N64" s="142">
        <v>1215.5</v>
      </c>
      <c r="O64" s="142">
        <v>1215.9</v>
      </c>
      <c r="P64" s="142">
        <v>1162.2</v>
      </c>
      <c r="Q64" s="142">
        <v>1162.4</v>
      </c>
      <c r="R64" s="84">
        <f>+Q64</f>
        <v>1162.4</v>
      </c>
      <c r="S64" s="142">
        <v>1162.5</v>
      </c>
      <c r="T64" s="142">
        <v>1174.2</v>
      </c>
      <c r="U64" s="142">
        <v>1134.2</v>
      </c>
      <c r="V64" s="142">
        <v>1184.6</v>
      </c>
      <c r="W64" s="84">
        <f>+V64</f>
        <v>1184.6</v>
      </c>
      <c r="X64" s="142">
        <v>1184.6</v>
      </c>
      <c r="Y64" s="142">
        <v>1184.8</v>
      </c>
      <c r="Z64" s="10"/>
    </row>
    <row r="65" spans="1:26" ht="17.25" customHeight="1">
      <c r="A65" s="10"/>
      <c r="B65" s="44" t="s">
        <v>80</v>
      </c>
      <c r="C65" s="45">
        <v>-103.1</v>
      </c>
      <c r="D65" s="45">
        <v>-98.3</v>
      </c>
      <c r="E65" s="45">
        <v>-117.3</v>
      </c>
      <c r="F65" s="45">
        <v>-128.9</v>
      </c>
      <c r="G65" s="45">
        <v>-122.4</v>
      </c>
      <c r="H65" s="45">
        <v>-122.4</v>
      </c>
      <c r="I65" s="45">
        <v>-141.8</v>
      </c>
      <c r="J65" s="45">
        <v>-160.3</v>
      </c>
      <c r="K65" s="45">
        <v>-136.7</v>
      </c>
      <c r="L65" s="45">
        <v>-152.4</v>
      </c>
      <c r="M65" s="45">
        <v>-152.4</v>
      </c>
      <c r="N65" s="127">
        <v>-167</v>
      </c>
      <c r="O65" s="127">
        <v>-169.4</v>
      </c>
      <c r="P65" s="127">
        <v>-141.6</v>
      </c>
      <c r="Q65" s="127">
        <v>-141.8</v>
      </c>
      <c r="R65" s="79">
        <f>+Q65</f>
        <v>-141.8</v>
      </c>
      <c r="S65" s="127">
        <v>-149</v>
      </c>
      <c r="T65" s="127">
        <v>-150.5</v>
      </c>
      <c r="U65" s="127">
        <v>-92.8</v>
      </c>
      <c r="V65" s="127">
        <v>-20.7</v>
      </c>
      <c r="W65" s="79">
        <f>+V65</f>
        <v>-20.7</v>
      </c>
      <c r="X65" s="127">
        <v>-30</v>
      </c>
      <c r="Y65" s="127">
        <v>-13.2</v>
      </c>
      <c r="Z65" s="10"/>
    </row>
    <row r="66" spans="1:26" ht="17.25" customHeight="1" thickBot="1">
      <c r="A66" s="10"/>
      <c r="B66" s="85" t="s">
        <v>81</v>
      </c>
      <c r="C66" s="86">
        <v>1110.8</v>
      </c>
      <c r="D66" s="86">
        <v>1115.8</v>
      </c>
      <c r="E66" s="86">
        <v>1096.8</v>
      </c>
      <c r="F66" s="86">
        <v>1085.2</v>
      </c>
      <c r="G66" s="86">
        <v>1125.4</v>
      </c>
      <c r="H66" s="86">
        <v>1125.4</v>
      </c>
      <c r="I66" s="86">
        <v>1106</v>
      </c>
      <c r="J66" s="86">
        <v>1087.6</v>
      </c>
      <c r="K66" s="86">
        <v>1077.4</v>
      </c>
      <c r="L66" s="86">
        <v>1062.5</v>
      </c>
      <c r="M66" s="86">
        <v>1062.5</v>
      </c>
      <c r="N66" s="257">
        <v>1048.5</v>
      </c>
      <c r="O66" s="257">
        <v>1046.5</v>
      </c>
      <c r="P66" s="257">
        <v>1020.6</v>
      </c>
      <c r="Q66" s="257">
        <v>1020.6</v>
      </c>
      <c r="R66" s="93">
        <f>SUM(R64:R65)</f>
        <v>1020.6</v>
      </c>
      <c r="S66" s="93">
        <f>SUM(S64:S65)</f>
        <v>1013.5</v>
      </c>
      <c r="T66" s="93">
        <f>SUM(T64:T65)</f>
        <v>1023.7</v>
      </c>
      <c r="U66" s="93">
        <f>SUM(U64:U65)</f>
        <v>1041.4</v>
      </c>
      <c r="V66" s="93">
        <f>SUM(V64:V65)</f>
        <v>1163.9</v>
      </c>
      <c r="W66" s="93">
        <f>+V66</f>
        <v>1163.9</v>
      </c>
      <c r="X66" s="93">
        <f>SUM(X64:X65)</f>
        <v>1154.6</v>
      </c>
      <c r="Y66" s="93">
        <f>SUM(Y64:Y65)</f>
        <v>1171.6</v>
      </c>
      <c r="Z66" s="10"/>
    </row>
    <row r="67" spans="1:26" ht="17.25" customHeight="1">
      <c r="A67" s="10"/>
      <c r="B67" s="14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59"/>
      <c r="Q67" s="259"/>
      <c r="R67" s="20"/>
      <c r="S67" s="20"/>
      <c r="T67" s="20"/>
      <c r="U67" s="20"/>
      <c r="V67" s="20"/>
      <c r="W67" s="20"/>
      <c r="X67" s="20"/>
      <c r="Y67" s="20"/>
      <c r="Z67" s="10"/>
    </row>
    <row r="68" spans="1:26" ht="17.25" customHeight="1">
      <c r="A68" s="10"/>
      <c r="B68" s="16" t="s">
        <v>206</v>
      </c>
      <c r="C68" s="406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59"/>
      <c r="Q68" s="259"/>
      <c r="R68" s="20"/>
      <c r="S68" s="20"/>
      <c r="T68" s="20"/>
      <c r="U68" s="20"/>
      <c r="V68" s="20"/>
      <c r="W68" s="20"/>
      <c r="X68" s="20"/>
      <c r="Y68" s="20"/>
      <c r="Z68" s="10"/>
    </row>
    <row r="69" spans="1:26" ht="17.25" customHeight="1">
      <c r="A69" s="10"/>
      <c r="B69" s="33" t="s">
        <v>82</v>
      </c>
      <c r="C69" s="34">
        <v>199249</v>
      </c>
      <c r="D69" s="34">
        <v>215279</v>
      </c>
      <c r="E69" s="34">
        <v>238181</v>
      </c>
      <c r="F69" s="34">
        <v>239604</v>
      </c>
      <c r="G69" s="34">
        <v>232891</v>
      </c>
      <c r="H69" s="34">
        <v>232891</v>
      </c>
      <c r="I69" s="34">
        <v>248116</v>
      </c>
      <c r="J69" s="34">
        <v>244931</v>
      </c>
      <c r="K69" s="34">
        <v>252139</v>
      </c>
      <c r="L69" s="34">
        <v>253676</v>
      </c>
      <c r="M69" s="34">
        <v>253676</v>
      </c>
      <c r="N69" s="250">
        <v>271293</v>
      </c>
      <c r="O69" s="250">
        <v>296416</v>
      </c>
      <c r="P69" s="250">
        <v>298688</v>
      </c>
      <c r="Q69" s="250">
        <v>323640</v>
      </c>
      <c r="R69" s="34">
        <v>312068</v>
      </c>
      <c r="S69" s="250">
        <v>301009</v>
      </c>
      <c r="T69" s="250">
        <v>301817</v>
      </c>
      <c r="U69" s="250">
        <v>308142</v>
      </c>
      <c r="V69" s="250">
        <v>257467</v>
      </c>
      <c r="W69" s="182">
        <f>+V69</f>
        <v>257467</v>
      </c>
      <c r="X69" s="250">
        <v>260831</v>
      </c>
      <c r="Y69" s="250">
        <v>234884</v>
      </c>
      <c r="Z69" s="10"/>
    </row>
    <row r="70" spans="1:26" ht="17.25" customHeight="1">
      <c r="A70" s="10"/>
      <c r="B70" s="33" t="s">
        <v>83</v>
      </c>
      <c r="C70" s="34">
        <v>24596</v>
      </c>
      <c r="D70" s="34">
        <v>26022</v>
      </c>
      <c r="E70" s="34">
        <v>25934</v>
      </c>
      <c r="F70" s="34">
        <v>26519</v>
      </c>
      <c r="G70" s="34">
        <v>26348</v>
      </c>
      <c r="H70" s="34">
        <v>26348</v>
      </c>
      <c r="I70" s="34">
        <v>26778</v>
      </c>
      <c r="J70" s="34">
        <v>26018</v>
      </c>
      <c r="K70" s="34">
        <v>27130</v>
      </c>
      <c r="L70" s="34">
        <v>35147</v>
      </c>
      <c r="M70" s="34">
        <v>35147</v>
      </c>
      <c r="N70" s="250">
        <v>35841</v>
      </c>
      <c r="O70" s="250">
        <v>38617</v>
      </c>
      <c r="P70" s="250">
        <v>35888</v>
      </c>
      <c r="Q70" s="250">
        <v>32240</v>
      </c>
      <c r="R70" s="34">
        <v>34737</v>
      </c>
      <c r="S70" s="250">
        <v>29361</v>
      </c>
      <c r="T70" s="250">
        <v>30795</v>
      </c>
      <c r="U70" s="250">
        <v>32170</v>
      </c>
      <c r="V70" s="250">
        <v>34208</v>
      </c>
      <c r="W70" s="182">
        <f>+V70</f>
        <v>34208</v>
      </c>
      <c r="X70" s="250">
        <v>36744</v>
      </c>
      <c r="Y70" s="250">
        <v>36389</v>
      </c>
      <c r="Z70" s="10"/>
    </row>
    <row r="71" spans="1:26" ht="17.25" customHeight="1" thickBot="1">
      <c r="A71" s="10"/>
      <c r="B71" s="85" t="s">
        <v>152</v>
      </c>
      <c r="C71" s="87">
        <v>33121</v>
      </c>
      <c r="D71" s="87">
        <v>33847</v>
      </c>
      <c r="E71" s="87">
        <v>33270</v>
      </c>
      <c r="F71" s="87">
        <v>33213</v>
      </c>
      <c r="G71" s="87">
        <v>31918</v>
      </c>
      <c r="H71" s="87">
        <v>31918</v>
      </c>
      <c r="I71" s="87">
        <v>33609</v>
      </c>
      <c r="J71" s="87">
        <v>32752</v>
      </c>
      <c r="K71" s="87">
        <v>33269</v>
      </c>
      <c r="L71" s="87">
        <v>46764</v>
      </c>
      <c r="M71" s="87">
        <v>46764</v>
      </c>
      <c r="N71" s="256">
        <v>35841</v>
      </c>
      <c r="O71" s="256">
        <v>38617</v>
      </c>
      <c r="P71" s="256">
        <v>35888</v>
      </c>
      <c r="Q71" s="256">
        <v>41601</v>
      </c>
      <c r="R71" s="87">
        <v>45102</v>
      </c>
      <c r="S71" s="256">
        <v>41077</v>
      </c>
      <c r="T71" s="256">
        <v>43145</v>
      </c>
      <c r="U71" s="256">
        <v>44891</v>
      </c>
      <c r="V71" s="256">
        <v>46090</v>
      </c>
      <c r="W71" s="297">
        <f>+V71</f>
        <v>46090</v>
      </c>
      <c r="X71" s="256">
        <v>48680</v>
      </c>
      <c r="Y71" s="256">
        <v>46992</v>
      </c>
      <c r="Z71" s="10"/>
    </row>
    <row r="72" spans="1:26" ht="17.25" customHeight="1">
      <c r="A72" s="10"/>
      <c r="B72" s="14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59"/>
      <c r="P72" s="259"/>
      <c r="Q72" s="259"/>
      <c r="R72" s="20"/>
      <c r="S72" s="259"/>
      <c r="T72" s="20"/>
      <c r="U72" s="20"/>
      <c r="V72" s="20"/>
      <c r="W72" s="20"/>
      <c r="X72" s="259"/>
      <c r="Y72" s="259"/>
      <c r="Z72" s="10"/>
    </row>
    <row r="73" spans="1:26" ht="17.25" customHeight="1">
      <c r="A73" s="10"/>
      <c r="B73" s="33" t="s">
        <v>84</v>
      </c>
      <c r="C73" s="35">
        <v>12.3</v>
      </c>
      <c r="D73" s="35">
        <v>12.1</v>
      </c>
      <c r="E73" s="35">
        <v>10.9</v>
      </c>
      <c r="F73" s="35">
        <v>11.1</v>
      </c>
      <c r="G73" s="35">
        <v>11.3</v>
      </c>
      <c r="H73" s="35">
        <v>11.3</v>
      </c>
      <c r="I73" s="35">
        <v>10.8</v>
      </c>
      <c r="J73" s="35">
        <v>10.6</v>
      </c>
      <c r="K73" s="35">
        <v>10.8</v>
      </c>
      <c r="L73" s="35">
        <v>13.9</v>
      </c>
      <c r="M73" s="35">
        <v>13.9</v>
      </c>
      <c r="N73" s="142">
        <v>13.2</v>
      </c>
      <c r="O73" s="142">
        <v>13</v>
      </c>
      <c r="P73" s="142">
        <v>12</v>
      </c>
      <c r="Q73" s="142">
        <v>10</v>
      </c>
      <c r="R73" s="35">
        <v>11.1</v>
      </c>
      <c r="S73" s="142">
        <v>9.8</v>
      </c>
      <c r="T73" s="142">
        <v>10.2</v>
      </c>
      <c r="U73" s="142">
        <v>10.4</v>
      </c>
      <c r="V73" s="142">
        <v>13.3</v>
      </c>
      <c r="W73" s="298">
        <f>+V73</f>
        <v>13.3</v>
      </c>
      <c r="X73" s="142">
        <v>14.1</v>
      </c>
      <c r="Y73" s="142">
        <v>15.5</v>
      </c>
      <c r="Z73" s="10"/>
    </row>
    <row r="74" spans="1:26" ht="17.25" customHeight="1" thickBot="1">
      <c r="A74" s="10"/>
      <c r="B74" s="85" t="s">
        <v>85</v>
      </c>
      <c r="C74" s="86">
        <v>16.6</v>
      </c>
      <c r="D74" s="86">
        <v>15.7</v>
      </c>
      <c r="E74" s="86">
        <v>14</v>
      </c>
      <c r="F74" s="86">
        <v>13.9</v>
      </c>
      <c r="G74" s="86">
        <v>13.7</v>
      </c>
      <c r="H74" s="86">
        <v>13.7</v>
      </c>
      <c r="I74" s="86">
        <v>13.5</v>
      </c>
      <c r="J74" s="86">
        <v>13.4</v>
      </c>
      <c r="K74" s="86">
        <v>13.2</v>
      </c>
      <c r="L74" s="86">
        <v>18.4</v>
      </c>
      <c r="M74" s="86">
        <v>18.4</v>
      </c>
      <c r="N74" s="257">
        <v>17.3</v>
      </c>
      <c r="O74" s="257">
        <v>16.3</v>
      </c>
      <c r="P74" s="257">
        <v>15.3</v>
      </c>
      <c r="Q74" s="257">
        <v>12.9</v>
      </c>
      <c r="R74" s="86">
        <v>14.5</v>
      </c>
      <c r="S74" s="257">
        <v>13.6</v>
      </c>
      <c r="T74" s="257">
        <v>14.3</v>
      </c>
      <c r="U74" s="257">
        <v>14.6</v>
      </c>
      <c r="V74" s="257">
        <v>17.9</v>
      </c>
      <c r="W74" s="299">
        <f>+V74</f>
        <v>17.9</v>
      </c>
      <c r="X74" s="257">
        <v>18.7</v>
      </c>
      <c r="Y74" s="257">
        <v>20</v>
      </c>
      <c r="Z74" s="10"/>
    </row>
    <row r="75" spans="1:26" ht="17.25" customHeight="1">
      <c r="A75" s="10"/>
      <c r="B75" s="2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58"/>
      <c r="O75" s="258"/>
      <c r="P75" s="258"/>
      <c r="Q75" s="258"/>
      <c r="R75" s="27"/>
      <c r="S75" s="258"/>
      <c r="T75" s="258"/>
      <c r="U75" s="258"/>
      <c r="V75" s="258"/>
      <c r="W75" s="27"/>
      <c r="X75" s="258"/>
      <c r="Y75" s="258"/>
      <c r="Z75" s="10"/>
    </row>
    <row r="76" spans="1:26" ht="17.25" customHeight="1">
      <c r="A76" s="10"/>
      <c r="B76" s="16" t="s">
        <v>87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59"/>
      <c r="O76" s="259"/>
      <c r="P76" s="259"/>
      <c r="Q76" s="259"/>
      <c r="R76" s="20"/>
      <c r="S76" s="259"/>
      <c r="T76" s="259"/>
      <c r="U76" s="259"/>
      <c r="V76" s="259"/>
      <c r="W76" s="20"/>
      <c r="X76" s="259"/>
      <c r="Y76" s="259"/>
      <c r="Z76" s="10"/>
    </row>
    <row r="77" spans="1:26" ht="17.25" customHeight="1" thickBot="1">
      <c r="A77" s="10"/>
      <c r="B77" s="85" t="s">
        <v>88</v>
      </c>
      <c r="C77" s="87">
        <v>41200</v>
      </c>
      <c r="D77" s="87">
        <v>41600</v>
      </c>
      <c r="E77" s="87">
        <v>42100</v>
      </c>
      <c r="F77" s="87">
        <v>43400</v>
      </c>
      <c r="G77" s="87">
        <v>44600</v>
      </c>
      <c r="H77" s="87">
        <v>44600</v>
      </c>
      <c r="I77" s="87">
        <v>43600</v>
      </c>
      <c r="J77" s="87">
        <v>44100</v>
      </c>
      <c r="K77" s="87">
        <v>44700</v>
      </c>
      <c r="L77" s="87">
        <v>44900</v>
      </c>
      <c r="M77" s="87">
        <v>44900</v>
      </c>
      <c r="N77" s="391">
        <f>+'Core Results'!N50</f>
        <v>45300</v>
      </c>
      <c r="O77" s="391">
        <f>+'Core Results'!O50</f>
        <v>45600</v>
      </c>
      <c r="P77" s="391">
        <f>+'Core Results'!P50</f>
        <v>47200</v>
      </c>
      <c r="Q77" s="391">
        <f>+'Core Results'!Q50</f>
        <v>48100</v>
      </c>
      <c r="R77" s="391">
        <f>+'Core Results'!R50</f>
        <v>48100</v>
      </c>
      <c r="S77" s="391">
        <f>+'Core Results'!S50</f>
        <v>48700</v>
      </c>
      <c r="T77" s="391">
        <f>+'Core Results'!T50</f>
        <v>49000</v>
      </c>
      <c r="U77" s="391">
        <f>+'Core Results'!U50</f>
        <v>50300</v>
      </c>
      <c r="V77" s="391">
        <f>+'Core Results'!V50</f>
        <v>47800</v>
      </c>
      <c r="W77" s="391">
        <f>+'Core Results'!W50</f>
        <v>47800</v>
      </c>
      <c r="X77" s="391">
        <f>+'Core Results'!X50</f>
        <v>46700</v>
      </c>
      <c r="Y77" s="391">
        <f>+'Core Results'!Y50</f>
        <v>46700</v>
      </c>
      <c r="Z77" s="10"/>
    </row>
    <row r="78" spans="1:26" ht="11.25" customHeight="1">
      <c r="A78" s="10"/>
      <c r="B78" s="14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10"/>
    </row>
    <row r="79" spans="1:26" ht="17.25" customHeight="1">
      <c r="A79" s="53"/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 ht="11.25" customHeight="1">
      <c r="A80" s="10"/>
      <c r="B80" s="14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10"/>
    </row>
    <row r="81" spans="1:26" ht="17.25" customHeight="1">
      <c r="A81" s="348" t="s">
        <v>162</v>
      </c>
      <c r="B81" s="15" t="s">
        <v>192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10"/>
    </row>
    <row r="82" spans="1:26" ht="17.25" customHeight="1">
      <c r="A82" s="348" t="s">
        <v>176</v>
      </c>
      <c r="B82" s="15" t="s">
        <v>203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7.25" customHeight="1">
      <c r="A83" s="348" t="s">
        <v>204</v>
      </c>
      <c r="B83" s="15" t="s">
        <v>205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&amp;C&amp;D</oddFooter>
  </headerFooter>
  <rowBreaks count="1" manualBreakCount="1">
    <brk id="45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851562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17" width="14.7109375" style="1" hidden="1" customWidth="1" outlineLevel="1"/>
    <col min="18" max="18" width="14.7109375" style="1" customWidth="1" collapsed="1"/>
    <col min="19" max="25" width="14.7109375" style="1" customWidth="1"/>
    <col min="26" max="16384" width="1.7109375" style="1" customWidth="1"/>
  </cols>
  <sheetData>
    <row r="1" spans="1:26" s="5" customFormat="1" ht="19.5" customHeight="1">
      <c r="A1" s="2"/>
      <c r="B1" s="407" t="s">
        <v>45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</row>
    <row r="2" spans="1:26" s="5" customFormat="1" ht="19.5" customHeight="1">
      <c r="A2" s="6"/>
      <c r="B2" s="408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55</v>
      </c>
      <c r="O2" s="7" t="s">
        <v>94</v>
      </c>
      <c r="P2" s="7" t="s">
        <v>96</v>
      </c>
      <c r="Q2" s="7" t="s">
        <v>97</v>
      </c>
      <c r="R2" s="8">
        <v>2007</v>
      </c>
      <c r="S2" s="7" t="s">
        <v>100</v>
      </c>
      <c r="T2" s="7" t="s">
        <v>140</v>
      </c>
      <c r="U2" s="7" t="s">
        <v>141</v>
      </c>
      <c r="V2" s="7" t="s">
        <v>142</v>
      </c>
      <c r="W2" s="8">
        <v>2008</v>
      </c>
      <c r="X2" s="7" t="s">
        <v>165</v>
      </c>
      <c r="Y2" s="7" t="s">
        <v>194</v>
      </c>
      <c r="Z2" s="6"/>
    </row>
    <row r="3" spans="1:26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6.5" thickBot="1">
      <c r="A4" s="10"/>
      <c r="B4" s="12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10"/>
    </row>
    <row r="5" spans="1:26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10"/>
    </row>
    <row r="6" spans="1:26" ht="17.25" customHeight="1">
      <c r="A6" s="10"/>
      <c r="B6" s="16" t="s">
        <v>167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0"/>
    </row>
    <row r="7" spans="1:26" s="25" customFormat="1" ht="17.25" customHeight="1" thickBot="1">
      <c r="A7" s="10"/>
      <c r="B7" s="38" t="s">
        <v>25</v>
      </c>
      <c r="C7" s="62">
        <f>+'Core Results'!C11-'Investment Banking'!C19-'Private Banking'!C12-'Asset Management'!C35</f>
        <v>-296</v>
      </c>
      <c r="D7" s="62">
        <f>+'Core Results'!D11-'Investment Banking'!D19-'Private Banking'!D12-'Asset Management'!D35</f>
        <v>-39</v>
      </c>
      <c r="E7" s="62">
        <f>+'Core Results'!E11-'Investment Banking'!E19-'Private Banking'!E12-'Asset Management'!E35</f>
        <v>-28</v>
      </c>
      <c r="F7" s="62">
        <f>+'Core Results'!F11-'Investment Banking'!F19-'Private Banking'!F12-'Asset Management'!F35</f>
        <v>-165</v>
      </c>
      <c r="G7" s="62">
        <f>+'Core Results'!G11-'Investment Banking'!G19-'Private Banking'!G12-'Asset Management'!G35</f>
        <v>-196</v>
      </c>
      <c r="H7" s="62">
        <f>+'Core Results'!H11-'Investment Banking'!H19-'Private Banking'!H12-'Asset Management'!H35</f>
        <v>-428</v>
      </c>
      <c r="I7" s="62">
        <f>+'Core Results'!I11-'Investment Banking'!I19-'Private Banking'!I12-'Asset Management'!I35</f>
        <v>18</v>
      </c>
      <c r="J7" s="62">
        <f>+'Core Results'!J11-'Investment Banking'!J19-'Private Banking'!J12-'Asset Management'!J35</f>
        <v>23</v>
      </c>
      <c r="K7" s="62">
        <f>+'Core Results'!K11-'Investment Banking'!K19-'Private Banking'!K12-'Asset Management'!K35</f>
        <v>-129</v>
      </c>
      <c r="L7" s="62">
        <f>+'Core Results'!L11-'Investment Banking'!L19-'Private Banking'!L12-'Asset Management'!L35</f>
        <v>20</v>
      </c>
      <c r="M7" s="62">
        <f>+'Core Results'!M11-'Investment Banking'!M19-'Private Banking'!M12-'Asset Management'!M35</f>
        <v>86</v>
      </c>
      <c r="N7" s="62">
        <f>+'Core Results'!N11-'Investment Banking'!N19-'Private Banking'!N12-'Asset Management'!N35</f>
        <v>-33</v>
      </c>
      <c r="O7" s="62">
        <f>+'Core Results'!O11-'Investment Banking'!O19-'Private Banking'!O12-'Asset Management'!O35</f>
        <v>-2</v>
      </c>
      <c r="P7" s="62">
        <f>+'Core Results'!P11-'Investment Banking'!P19-'Private Banking'!P12-'Asset Management'!P35</f>
        <v>52</v>
      </c>
      <c r="Q7" s="62">
        <f>+'Core Results'!Q11-'Investment Banking'!Q19-'Private Banking'!Q12-'Asset Management'!Q35</f>
        <v>26</v>
      </c>
      <c r="R7" s="62">
        <f>+'Core Results'!R11-'Investment Banking'!R19-'Private Banking'!R12-'Asset Management'!R35</f>
        <v>43</v>
      </c>
      <c r="S7" s="62">
        <f>+'Core Results'!S11-'Investment Banking'!S19-'Private Banking'!S12-'Asset Management'!S35</f>
        <v>120</v>
      </c>
      <c r="T7" s="62">
        <f>+'Core Results'!T11-'Investment Banking'!T19-'Private Banking'!T12-'Asset Management'!T35</f>
        <v>113</v>
      </c>
      <c r="U7" s="62">
        <f>+'Core Results'!U11-'Investment Banking'!U19-'Private Banking'!U12-'Asset Management'!U35</f>
        <v>56</v>
      </c>
      <c r="V7" s="62">
        <f>+'Core Results'!V11-'Investment Banking'!V19-'Private Banking'!V12-'Asset Management'!V35</f>
        <v>5</v>
      </c>
      <c r="W7" s="62">
        <f>+'Core Results'!W11-'Investment Banking'!W19-'Private Banking'!W12-'Asset Management'!W35</f>
        <v>294</v>
      </c>
      <c r="X7" s="62">
        <f>+'Core Results'!X11-'Investment Banking'!X19-'Private Banking'!X12-'Asset Management'!X35</f>
        <v>231</v>
      </c>
      <c r="Y7" s="62">
        <f>+'Core Results'!Y11-'Investment Banking'!Y19-'Private Banking'!Y12-'Asset Management'!Y35</f>
        <v>-786</v>
      </c>
      <c r="Z7" s="10"/>
    </row>
    <row r="8" spans="1:26" s="25" customFormat="1" ht="17.25" customHeight="1" thickBot="1">
      <c r="A8" s="10"/>
      <c r="B8" s="38" t="s">
        <v>26</v>
      </c>
      <c r="C8" s="62">
        <f>+'Core Results'!C12-'Investment Banking'!C20-'Private Banking'!C13-'Asset Management'!C36</f>
        <v>1</v>
      </c>
      <c r="D8" s="62">
        <f>+'Core Results'!D12-'Investment Banking'!D20-'Private Banking'!D13-'Asset Management'!D36</f>
        <v>1</v>
      </c>
      <c r="E8" s="62">
        <f>+'Core Results'!E12-'Investment Banking'!E20-'Private Banking'!E13-'Asset Management'!E36</f>
        <v>-1</v>
      </c>
      <c r="F8" s="62">
        <f>+'Core Results'!F12-'Investment Banking'!F20-'Private Banking'!F13-'Asset Management'!F36</f>
        <v>0</v>
      </c>
      <c r="G8" s="62">
        <f>+'Core Results'!G12-'Investment Banking'!G20-'Private Banking'!G13-'Asset Management'!G36</f>
        <v>0</v>
      </c>
      <c r="H8" s="62">
        <f>+'Core Results'!H12-'Investment Banking'!H20-'Private Banking'!H13-'Asset Management'!H36</f>
        <v>0</v>
      </c>
      <c r="I8" s="62">
        <f>+'Core Results'!I12-'Investment Banking'!I20-'Private Banking'!I13-'Asset Management'!I36</f>
        <v>0</v>
      </c>
      <c r="J8" s="62">
        <f>+'Core Results'!J12-'Investment Banking'!J20-'Private Banking'!J13-'Asset Management'!J36</f>
        <v>0</v>
      </c>
      <c r="K8" s="62">
        <f>+'Core Results'!K12-'Investment Banking'!K20-'Private Banking'!K13-'Asset Management'!K36</f>
        <v>-1</v>
      </c>
      <c r="L8" s="62">
        <f>+'Core Results'!L12-'Investment Banking'!L20-'Private Banking'!L13-'Asset Management'!L36</f>
        <v>0</v>
      </c>
      <c r="M8" s="62">
        <f>+'Core Results'!M12-'Investment Banking'!M20-'Private Banking'!M13-'Asset Management'!M36</f>
        <v>-1</v>
      </c>
      <c r="N8" s="62">
        <f>+'Core Results'!N12-'Investment Banking'!N20-'Private Banking'!N13-'Asset Management'!N36</f>
        <v>0</v>
      </c>
      <c r="O8" s="62">
        <f>+'Core Results'!O12-'Investment Banking'!O20-'Private Banking'!O13-'Asset Management'!O36</f>
        <v>0</v>
      </c>
      <c r="P8" s="62">
        <f>+'Core Results'!P12-'Investment Banking'!P20-'Private Banking'!P13-'Asset Management'!P36</f>
        <v>0</v>
      </c>
      <c r="Q8" s="62">
        <f>+'Core Results'!Q12-'Investment Banking'!Q20-'Private Banking'!Q13-'Asset Management'!Q36</f>
        <v>-2</v>
      </c>
      <c r="R8" s="62">
        <f>+'Core Results'!R12-'Investment Banking'!R20-'Private Banking'!R13-'Asset Management'!R36</f>
        <v>-2</v>
      </c>
      <c r="S8" s="62">
        <f>+'Core Results'!S12-'Investment Banking'!S20-'Private Banking'!S13-'Asset Management'!S36</f>
        <v>1</v>
      </c>
      <c r="T8" s="62">
        <f>+'Core Results'!T12-'Investment Banking'!T20-'Private Banking'!T13-'Asset Management'!T36</f>
        <v>0</v>
      </c>
      <c r="U8" s="62">
        <f>+'Core Results'!U12-'Investment Banking'!U20-'Private Banking'!U13-'Asset Management'!U36</f>
        <v>-1</v>
      </c>
      <c r="V8" s="62">
        <f>+'Core Results'!V12-'Investment Banking'!V20-'Private Banking'!V13-'Asset Management'!V36</f>
        <v>1</v>
      </c>
      <c r="W8" s="62">
        <f>+'Core Results'!W12-'Investment Banking'!W20-'Private Banking'!W13-'Asset Management'!W36</f>
        <v>1</v>
      </c>
      <c r="X8" s="62">
        <f>+'Core Results'!X12-'Investment Banking'!X20-'Private Banking'!X13-'Asset Management'!X36</f>
        <v>0</v>
      </c>
      <c r="Y8" s="62">
        <f>+'Core Results'!Y12-'Investment Banking'!Y20-'Private Banking'!Y13-'Asset Management'!Y36</f>
        <v>0</v>
      </c>
      <c r="Z8" s="10"/>
    </row>
    <row r="9" spans="1:26" ht="17.25" customHeight="1">
      <c r="A9" s="10"/>
      <c r="B9" s="41" t="s">
        <v>27</v>
      </c>
      <c r="C9" s="77">
        <f>+'Core Results'!C13-'Investment Banking'!C21-'Private Banking'!C14-'Asset Management'!C37</f>
        <v>83</v>
      </c>
      <c r="D9" s="77">
        <f>+'Core Results'!D13-'Investment Banking'!D21-'Private Banking'!D14-'Asset Management'!D37</f>
        <v>30</v>
      </c>
      <c r="E9" s="77">
        <f>+'Core Results'!E13-'Investment Banking'!E21-'Private Banking'!E14-'Asset Management'!E37</f>
        <v>29</v>
      </c>
      <c r="F9" s="77">
        <f>+'Core Results'!F13-'Investment Banking'!F21-'Private Banking'!F14-'Asset Management'!F37</f>
        <v>51</v>
      </c>
      <c r="G9" s="77">
        <f>+'Core Results'!G13-'Investment Banking'!G21-'Private Banking'!G14-'Asset Management'!G37</f>
        <v>708</v>
      </c>
      <c r="H9" s="77">
        <f>+'Core Results'!H13-'Investment Banking'!H21-'Private Banking'!H14-'Asset Management'!H37</f>
        <v>818</v>
      </c>
      <c r="I9" s="77">
        <f>+'Core Results'!I13-'Investment Banking'!I21-'Private Banking'!I14-'Asset Management'!I37</f>
        <v>61</v>
      </c>
      <c r="J9" s="77">
        <f>+'Core Results'!J13-'Investment Banking'!J21-'Private Banking'!J14-'Asset Management'!J37</f>
        <v>48</v>
      </c>
      <c r="K9" s="77">
        <f>+'Core Results'!K13-'Investment Banking'!K21-'Private Banking'!K14-'Asset Management'!K37</f>
        <v>-10</v>
      </c>
      <c r="L9" s="77">
        <f>+'Core Results'!L13-'Investment Banking'!L21-'Private Banking'!L14-'Asset Management'!L37</f>
        <v>117</v>
      </c>
      <c r="M9" s="77">
        <f>+'Core Results'!M13-'Investment Banking'!M21-'Private Banking'!M14-'Asset Management'!M37</f>
        <v>216</v>
      </c>
      <c r="N9" s="77">
        <f>+'Core Results'!N13-'Investment Banking'!N21-'Private Banking'!N14-'Asset Management'!N37</f>
        <v>69</v>
      </c>
      <c r="O9" s="77">
        <f>+'Core Results'!O13-'Investment Banking'!O21-'Private Banking'!O14-'Asset Management'!O37</f>
        <v>62</v>
      </c>
      <c r="P9" s="77">
        <f>+'Core Results'!P13-'Investment Banking'!P21-'Private Banking'!P14-'Asset Management'!P37</f>
        <v>77</v>
      </c>
      <c r="Q9" s="77">
        <f>+'Core Results'!Q13-'Investment Banking'!Q21-'Private Banking'!Q14-'Asset Management'!Q37</f>
        <v>-30</v>
      </c>
      <c r="R9" s="77">
        <f>+'Core Results'!R13-'Investment Banking'!R21-'Private Banking'!R14-'Asset Management'!R37</f>
        <v>178</v>
      </c>
      <c r="S9" s="77">
        <f>+'Core Results'!S13-'Investment Banking'!S21-'Private Banking'!S14-'Asset Management'!S37</f>
        <v>60</v>
      </c>
      <c r="T9" s="77">
        <f>+'Core Results'!T13-'Investment Banking'!T21-'Private Banking'!T14-'Asset Management'!T37</f>
        <v>103</v>
      </c>
      <c r="U9" s="77">
        <f>+'Core Results'!U13-'Investment Banking'!U21-'Private Banking'!U14-'Asset Management'!U37</f>
        <v>64</v>
      </c>
      <c r="V9" s="77">
        <f>+'Core Results'!V13-'Investment Banking'!V21-'Private Banking'!V14-'Asset Management'!V37</f>
        <v>631</v>
      </c>
      <c r="W9" s="77">
        <f>+'Core Results'!W13-'Investment Banking'!W21-'Private Banking'!W14-'Asset Management'!W37</f>
        <v>858</v>
      </c>
      <c r="X9" s="77">
        <f>+'Core Results'!X13-'Investment Banking'!X21-'Private Banking'!X14-'Asset Management'!X37</f>
        <v>-47</v>
      </c>
      <c r="Y9" s="77">
        <f>+'Core Results'!Y13-'Investment Banking'!Y21-'Private Banking'!Y14-'Asset Management'!Y37</f>
        <v>220</v>
      </c>
      <c r="Z9" s="10"/>
    </row>
    <row r="10" spans="1:26" ht="17.25" customHeight="1">
      <c r="A10" s="10"/>
      <c r="B10" s="213" t="s">
        <v>28</v>
      </c>
      <c r="C10" s="214">
        <f>+'Core Results'!C14-'Investment Banking'!C22-'Private Banking'!C15-'Asset Management'!C38</f>
        <v>-32</v>
      </c>
      <c r="D10" s="214">
        <f>+'Core Results'!D14-'Investment Banking'!D22-'Private Banking'!D15-'Asset Management'!D38</f>
        <v>-58</v>
      </c>
      <c r="E10" s="214">
        <f>+'Core Results'!E14-'Investment Banking'!E22-'Private Banking'!E15-'Asset Management'!E38</f>
        <v>19</v>
      </c>
      <c r="F10" s="214">
        <f>+'Core Results'!F14-'Investment Banking'!F22-'Private Banking'!F15-'Asset Management'!F38</f>
        <v>-28</v>
      </c>
      <c r="G10" s="214">
        <f>+'Core Results'!G14-'Investment Banking'!G22-'Private Banking'!G15-'Asset Management'!G38</f>
        <v>139</v>
      </c>
      <c r="H10" s="214">
        <f>+'Core Results'!H14-'Investment Banking'!H22-'Private Banking'!H15-'Asset Management'!H38</f>
        <v>72</v>
      </c>
      <c r="I10" s="214">
        <f>+'Core Results'!I14-'Investment Banking'!I22-'Private Banking'!I15-'Asset Management'!I38</f>
        <v>-8</v>
      </c>
      <c r="J10" s="214">
        <f>+'Core Results'!J14-'Investment Banking'!J22-'Private Banking'!J15-'Asset Management'!J38</f>
        <v>-28</v>
      </c>
      <c r="K10" s="214">
        <f>+'Core Results'!K14-'Investment Banking'!K22-'Private Banking'!K15-'Asset Management'!K38</f>
        <v>16</v>
      </c>
      <c r="L10" s="214">
        <f>+'Core Results'!L14-'Investment Banking'!L22-'Private Banking'!L15-'Asset Management'!L38</f>
        <v>103</v>
      </c>
      <c r="M10" s="214">
        <f>+'Core Results'!M14-'Investment Banking'!M22-'Private Banking'!M15-'Asset Management'!M38</f>
        <v>84</v>
      </c>
      <c r="N10" s="214">
        <f>+'Core Results'!N14-'Investment Banking'!N22-'Private Banking'!N15-'Asset Management'!N38</f>
        <v>7</v>
      </c>
      <c r="O10" s="214">
        <f>+'Core Results'!O14-'Investment Banking'!O22-'Private Banking'!O15-'Asset Management'!O38</f>
        <v>13</v>
      </c>
      <c r="P10" s="214">
        <f>+'Core Results'!P14-'Investment Banking'!P22-'Private Banking'!P15-'Asset Management'!P38</f>
        <v>7</v>
      </c>
      <c r="Q10" s="214">
        <f>+'Core Results'!Q14-'Investment Banking'!Q22-'Private Banking'!Q15-'Asset Management'!Q38</f>
        <v>109</v>
      </c>
      <c r="R10" s="214">
        <f>+'Core Results'!R14-'Investment Banking'!R22-'Private Banking'!R15-'Asset Management'!R38</f>
        <v>136</v>
      </c>
      <c r="S10" s="214">
        <f>+'Core Results'!S14-'Investment Banking'!S22-'Private Banking'!S15-'Asset Management'!S38</f>
        <v>7</v>
      </c>
      <c r="T10" s="214">
        <f>+'Core Results'!T14-'Investment Banking'!T22-'Private Banking'!T15-'Asset Management'!T38</f>
        <v>32</v>
      </c>
      <c r="U10" s="214">
        <f>+'Core Results'!U14-'Investment Banking'!U22-'Private Banking'!U15-'Asset Management'!U38</f>
        <v>-18</v>
      </c>
      <c r="V10" s="214">
        <f>+'Core Results'!V14-'Investment Banking'!V22-'Private Banking'!V15-'Asset Management'!V38</f>
        <v>401</v>
      </c>
      <c r="W10" s="214">
        <f>+'Core Results'!W14-'Investment Banking'!W22-'Private Banking'!W15-'Asset Management'!W38</f>
        <v>422</v>
      </c>
      <c r="X10" s="214">
        <f>+'Core Results'!X14-'Investment Banking'!X22-'Private Banking'!X15-'Asset Management'!X38</f>
        <v>122</v>
      </c>
      <c r="Y10" s="214">
        <f>+'Core Results'!Y14-'Investment Banking'!Y22-'Private Banking'!Y15-'Asset Management'!Y38</f>
        <v>50</v>
      </c>
      <c r="Z10" s="10"/>
    </row>
    <row r="11" spans="1:26" s="25" customFormat="1" ht="17.25" customHeight="1">
      <c r="A11" s="10"/>
      <c r="B11" s="40" t="s">
        <v>29</v>
      </c>
      <c r="C11" s="78">
        <f>+'Core Results'!C15-'Investment Banking'!C23-'Private Banking'!C16-'Asset Management'!C39</f>
        <v>-89</v>
      </c>
      <c r="D11" s="78">
        <f>+'Core Results'!D15-'Investment Banking'!D23-'Private Banking'!D16-'Asset Management'!D39</f>
        <v>-27</v>
      </c>
      <c r="E11" s="78">
        <f>+'Core Results'!E15-'Investment Banking'!E23-'Private Banking'!E16-'Asset Management'!E39</f>
        <v>-37</v>
      </c>
      <c r="F11" s="78">
        <f>+'Core Results'!F15-'Investment Banking'!F23-'Private Banking'!F16-'Asset Management'!F39</f>
        <v>-32</v>
      </c>
      <c r="G11" s="78">
        <f>+'Core Results'!G15-'Investment Banking'!G23-'Private Banking'!G16-'Asset Management'!G39</f>
        <v>-10</v>
      </c>
      <c r="H11" s="78">
        <f>+'Core Results'!H15-'Investment Banking'!H23-'Private Banking'!H16-'Asset Management'!H39</f>
        <v>-106</v>
      </c>
      <c r="I11" s="78">
        <f>+'Core Results'!I15-'Investment Banking'!I23-'Private Banking'!I16-'Asset Management'!I39</f>
        <v>-2</v>
      </c>
      <c r="J11" s="78">
        <f>+'Core Results'!J15-'Investment Banking'!J23-'Private Banking'!J16-'Asset Management'!J39</f>
        <v>-10</v>
      </c>
      <c r="K11" s="78">
        <f>+'Core Results'!K15-'Investment Banking'!K23-'Private Banking'!K16-'Asset Management'!K39</f>
        <v>-26</v>
      </c>
      <c r="L11" s="78">
        <f>+'Core Results'!L15-'Investment Banking'!L23-'Private Banking'!L16-'Asset Management'!L39</f>
        <v>-13</v>
      </c>
      <c r="M11" s="78">
        <f>+'Core Results'!M15-'Investment Banking'!M23-'Private Banking'!M16-'Asset Management'!M39</f>
        <v>-51</v>
      </c>
      <c r="N11" s="78">
        <f>+'Core Results'!N15-'Investment Banking'!N23-'Private Banking'!N16-'Asset Management'!N39</f>
        <v>-20</v>
      </c>
      <c r="O11" s="78">
        <f>+'Core Results'!O15-'Investment Banking'!O23-'Private Banking'!O16-'Asset Management'!O39</f>
        <v>-20</v>
      </c>
      <c r="P11" s="78">
        <f>+'Core Results'!P15-'Investment Banking'!P23-'Private Banking'!P16-'Asset Management'!P39</f>
        <v>-24</v>
      </c>
      <c r="Q11" s="78">
        <f>+'Core Results'!Q15-'Investment Banking'!Q23-'Private Banking'!Q16-'Asset Management'!Q39</f>
        <v>-13</v>
      </c>
      <c r="R11" s="78">
        <f>+'Core Results'!R15-'Investment Banking'!R23-'Private Banking'!R16-'Asset Management'!R39</f>
        <v>-77</v>
      </c>
      <c r="S11" s="78">
        <f>+'Core Results'!S15-'Investment Banking'!S23-'Private Banking'!S16-'Asset Management'!S39</f>
        <v>-10</v>
      </c>
      <c r="T11" s="78">
        <f>+'Core Results'!T15-'Investment Banking'!T23-'Private Banking'!T16-'Asset Management'!T39</f>
        <v>47</v>
      </c>
      <c r="U11" s="78">
        <f>+'Core Results'!U15-'Investment Banking'!U23-'Private Banking'!U16-'Asset Management'!U39</f>
        <v>-21</v>
      </c>
      <c r="V11" s="78">
        <f>+'Core Results'!V15-'Investment Banking'!V23-'Private Banking'!V16-'Asset Management'!V39</f>
        <v>33</v>
      </c>
      <c r="W11" s="78">
        <f>+'Core Results'!W15-'Investment Banking'!W23-'Private Banking'!W16-'Asset Management'!W39</f>
        <v>49</v>
      </c>
      <c r="X11" s="78">
        <f>+'Core Results'!X15-'Investment Banking'!X23-'Private Banking'!X16-'Asset Management'!X39</f>
        <v>18</v>
      </c>
      <c r="Y11" s="78">
        <f>+'Core Results'!Y15-'Investment Banking'!Y23-'Private Banking'!Y16-'Asset Management'!Y39</f>
        <v>25</v>
      </c>
      <c r="Z11" s="10"/>
    </row>
    <row r="12" spans="1:26" s="25" customFormat="1" ht="17.25" customHeight="1">
      <c r="A12" s="10"/>
      <c r="B12" s="41" t="s">
        <v>30</v>
      </c>
      <c r="C12" s="72">
        <f>+'Core Results'!C16-'Investment Banking'!C24-'Private Banking'!C17-'Asset Management'!C40</f>
        <v>-121</v>
      </c>
      <c r="D12" s="72">
        <f>+'Core Results'!D16-'Investment Banking'!D24-'Private Banking'!D17-'Asset Management'!D40</f>
        <v>-85</v>
      </c>
      <c r="E12" s="72">
        <f>+'Core Results'!E16-'Investment Banking'!E24-'Private Banking'!E17-'Asset Management'!E40</f>
        <v>-18</v>
      </c>
      <c r="F12" s="72">
        <f>+'Core Results'!F16-'Investment Banking'!F24-'Private Banking'!F17-'Asset Management'!F40</f>
        <v>-60</v>
      </c>
      <c r="G12" s="72">
        <f>+'Core Results'!G16-'Investment Banking'!G24-'Private Banking'!G17-'Asset Management'!G40</f>
        <v>129</v>
      </c>
      <c r="H12" s="72">
        <f>+'Core Results'!H16-'Investment Banking'!H24-'Private Banking'!H17-'Asset Management'!H40</f>
        <v>-34</v>
      </c>
      <c r="I12" s="72">
        <f>+'Core Results'!I16-'Investment Banking'!I24-'Private Banking'!I17-'Asset Management'!I40</f>
        <v>-10</v>
      </c>
      <c r="J12" s="72">
        <f>+'Core Results'!J16-'Investment Banking'!J24-'Private Banking'!J17-'Asset Management'!J40</f>
        <v>-38</v>
      </c>
      <c r="K12" s="72">
        <f>+'Core Results'!K16-'Investment Banking'!K24-'Private Banking'!K17-'Asset Management'!K40</f>
        <v>-10</v>
      </c>
      <c r="L12" s="72">
        <f>+'Core Results'!L16-'Investment Banking'!L24-'Private Banking'!L17-'Asset Management'!L40</f>
        <v>90</v>
      </c>
      <c r="M12" s="72">
        <f>+'Core Results'!M16-'Investment Banking'!M24-'Private Banking'!M17-'Asset Management'!M40</f>
        <v>33</v>
      </c>
      <c r="N12" s="72">
        <f>+'Core Results'!N16-'Investment Banking'!N24-'Private Banking'!N17-'Asset Management'!N40</f>
        <v>-13</v>
      </c>
      <c r="O12" s="72">
        <f>+'Core Results'!O16-'Investment Banking'!O24-'Private Banking'!O17-'Asset Management'!O40</f>
        <v>-7</v>
      </c>
      <c r="P12" s="72">
        <f>+'Core Results'!P16-'Investment Banking'!P24-'Private Banking'!P17-'Asset Management'!P40</f>
        <v>-17</v>
      </c>
      <c r="Q12" s="72">
        <f>+'Core Results'!Q16-'Investment Banking'!Q24-'Private Banking'!Q17-'Asset Management'!Q40</f>
        <v>96</v>
      </c>
      <c r="R12" s="72">
        <f>+'Core Results'!R16-'Investment Banking'!R24-'Private Banking'!R17-'Asset Management'!R40</f>
        <v>59</v>
      </c>
      <c r="S12" s="72">
        <f>+'Core Results'!S16-'Investment Banking'!S24-'Private Banking'!S17-'Asset Management'!S40</f>
        <v>-3</v>
      </c>
      <c r="T12" s="72">
        <f>+'Core Results'!T16-'Investment Banking'!T24-'Private Banking'!T17-'Asset Management'!T40</f>
        <v>79</v>
      </c>
      <c r="U12" s="72">
        <f>+'Core Results'!U16-'Investment Banking'!U24-'Private Banking'!U17-'Asset Management'!U40</f>
        <v>-39</v>
      </c>
      <c r="V12" s="72">
        <f>+'Core Results'!V16-'Investment Banking'!V24-'Private Banking'!V17-'Asset Management'!V40</f>
        <v>434</v>
      </c>
      <c r="W12" s="72">
        <f>+'Core Results'!W16-'Investment Banking'!W24-'Private Banking'!W17-'Asset Management'!W40</f>
        <v>471</v>
      </c>
      <c r="X12" s="72">
        <f>+'Core Results'!X16-'Investment Banking'!X24-'Private Banking'!X17-'Asset Management'!X40</f>
        <v>140</v>
      </c>
      <c r="Y12" s="72">
        <f>+'Core Results'!Y16-'Investment Banking'!Y24-'Private Banking'!Y17-'Asset Management'!Y40</f>
        <v>75</v>
      </c>
      <c r="Z12" s="10"/>
    </row>
    <row r="13" spans="1:26" s="25" customFormat="1" ht="17.25" customHeight="1" thickBot="1">
      <c r="A13" s="10"/>
      <c r="B13" s="38" t="s">
        <v>31</v>
      </c>
      <c r="C13" s="62">
        <f>+'Core Results'!C17-'Investment Banking'!C25-'Private Banking'!C18-'Asset Management'!C41</f>
        <v>-38</v>
      </c>
      <c r="D13" s="62">
        <f>+'Core Results'!D17-'Investment Banking'!D25-'Private Banking'!D18-'Asset Management'!D41</f>
        <v>-55</v>
      </c>
      <c r="E13" s="62">
        <f>+'Core Results'!E17-'Investment Banking'!E25-'Private Banking'!E18-'Asset Management'!E41</f>
        <v>11</v>
      </c>
      <c r="F13" s="62">
        <f>+'Core Results'!F17-'Investment Banking'!F25-'Private Banking'!F18-'Asset Management'!F41</f>
        <v>-9</v>
      </c>
      <c r="G13" s="62">
        <f>+'Core Results'!G17-'Investment Banking'!G25-'Private Banking'!G18-'Asset Management'!G41</f>
        <v>837</v>
      </c>
      <c r="H13" s="62">
        <f>+'Core Results'!H17-'Investment Banking'!H25-'Private Banking'!H18-'Asset Management'!H41</f>
        <v>784</v>
      </c>
      <c r="I13" s="62">
        <f>+'Core Results'!I17-'Investment Banking'!I25-'Private Banking'!I18-'Asset Management'!I41</f>
        <v>51</v>
      </c>
      <c r="J13" s="62">
        <f>+'Core Results'!J17-'Investment Banking'!J25-'Private Banking'!J18-'Asset Management'!J41</f>
        <v>10</v>
      </c>
      <c r="K13" s="62">
        <f>+'Core Results'!K17-'Investment Banking'!K25-'Private Banking'!K18-'Asset Management'!K41</f>
        <v>-20</v>
      </c>
      <c r="L13" s="62">
        <f>+'Core Results'!L17-'Investment Banking'!L25-'Private Banking'!L18-'Asset Management'!L41</f>
        <v>207</v>
      </c>
      <c r="M13" s="62">
        <f>+'Core Results'!M17-'Investment Banking'!M25-'Private Banking'!M18-'Asset Management'!M41</f>
        <v>249</v>
      </c>
      <c r="N13" s="62">
        <f>+'Core Results'!N17-'Investment Banking'!N25-'Private Banking'!N18-'Asset Management'!N41</f>
        <v>56</v>
      </c>
      <c r="O13" s="62">
        <f>+'Core Results'!O17-'Investment Banking'!O25-'Private Banking'!O18-'Asset Management'!O41</f>
        <v>55</v>
      </c>
      <c r="P13" s="62">
        <f>+'Core Results'!P17-'Investment Banking'!P25-'Private Banking'!P18-'Asset Management'!P41</f>
        <v>60</v>
      </c>
      <c r="Q13" s="62">
        <f>+'Core Results'!Q17-'Investment Banking'!Q25-'Private Banking'!Q18-'Asset Management'!Q41</f>
        <v>66</v>
      </c>
      <c r="R13" s="62">
        <f>+'Core Results'!R17-'Investment Banking'!R25-'Private Banking'!R18-'Asset Management'!R41</f>
        <v>237</v>
      </c>
      <c r="S13" s="62">
        <f>+'Core Results'!S17-'Investment Banking'!S25-'Private Banking'!S18-'Asset Management'!S41</f>
        <v>57</v>
      </c>
      <c r="T13" s="62">
        <f>+'Core Results'!T17-'Investment Banking'!T25-'Private Banking'!T18-'Asset Management'!T41</f>
        <v>182</v>
      </c>
      <c r="U13" s="62">
        <f>+'Core Results'!U17-'Investment Banking'!U25-'Private Banking'!U18-'Asset Management'!U41</f>
        <v>25</v>
      </c>
      <c r="V13" s="62">
        <f>+'Core Results'!V17-'Investment Banking'!V25-'Private Banking'!V18-'Asset Management'!V41</f>
        <v>1065</v>
      </c>
      <c r="W13" s="62">
        <f>+'Core Results'!W17-'Investment Banking'!W25-'Private Banking'!W18-'Asset Management'!W41</f>
        <v>1329</v>
      </c>
      <c r="X13" s="62">
        <f>+'Core Results'!X17-'Investment Banking'!X25-'Private Banking'!X18-'Asset Management'!X41</f>
        <v>93</v>
      </c>
      <c r="Y13" s="62">
        <f>+'Core Results'!Y17-'Investment Banking'!Y25-'Private Banking'!Y18-'Asset Management'!Y41</f>
        <v>295</v>
      </c>
      <c r="Z13" s="10"/>
    </row>
    <row r="14" spans="1:26" s="25" customFormat="1" ht="26.25" thickBot="1">
      <c r="A14" s="10"/>
      <c r="B14" s="60" t="s">
        <v>143</v>
      </c>
      <c r="C14" s="62">
        <f>+'Core Results'!C18-'Investment Banking'!C26-'Private Banking'!C19-'Asset Management'!C42</f>
        <v>-259</v>
      </c>
      <c r="D14" s="62">
        <f>+'Core Results'!D18-'Investment Banking'!D26-'Private Banking'!D19-'Asset Management'!D42</f>
        <v>15</v>
      </c>
      <c r="E14" s="62">
        <f>+'Core Results'!E18-'Investment Banking'!E26-'Private Banking'!E19-'Asset Management'!E42</f>
        <v>-38</v>
      </c>
      <c r="F14" s="62">
        <f>+'Core Results'!F18-'Investment Banking'!F26-'Private Banking'!F19-'Asset Management'!F42</f>
        <v>-156</v>
      </c>
      <c r="G14" s="62">
        <f>+'Core Results'!G18-'Investment Banking'!G26-'Private Banking'!G19-'Asset Management'!G42</f>
        <v>-1033</v>
      </c>
      <c r="H14" s="62">
        <f>+'Core Results'!H18-'Investment Banking'!H26-'Private Banking'!H19-'Asset Management'!H42</f>
        <v>-1212</v>
      </c>
      <c r="I14" s="62">
        <f>+'Core Results'!I18-'Investment Banking'!I26-'Private Banking'!I19-'Asset Management'!I42</f>
        <v>-33</v>
      </c>
      <c r="J14" s="62">
        <f>+'Core Results'!J18-'Investment Banking'!J26-'Private Banking'!J19-'Asset Management'!J42</f>
        <v>13</v>
      </c>
      <c r="K14" s="62">
        <f>+'Core Results'!K18-'Investment Banking'!K26-'Private Banking'!K19-'Asset Management'!K42</f>
        <v>-108</v>
      </c>
      <c r="L14" s="62">
        <f>+'Core Results'!L18-'Investment Banking'!L26-'Private Banking'!L19-'Asset Management'!L42</f>
        <v>-187</v>
      </c>
      <c r="M14" s="62">
        <f>+'Core Results'!M18-'Investment Banking'!M26-'Private Banking'!M19-'Asset Management'!M42</f>
        <v>-162</v>
      </c>
      <c r="N14" s="62">
        <f>+'Core Results'!N18-'Investment Banking'!N26-'Private Banking'!N19-'Asset Management'!N42</f>
        <v>-89</v>
      </c>
      <c r="O14" s="62">
        <f>+'Core Results'!O18-'Investment Banking'!O26-'Private Banking'!O19-'Asset Management'!O42</f>
        <v>-57</v>
      </c>
      <c r="P14" s="62">
        <f>+'Core Results'!P18-'Investment Banking'!P26-'Private Banking'!P19-'Asset Management'!P42</f>
        <v>-8</v>
      </c>
      <c r="Q14" s="62">
        <f>+'Core Results'!Q18-'Investment Banking'!Q26-'Private Banking'!Q19-'Asset Management'!Q42</f>
        <v>-38</v>
      </c>
      <c r="R14" s="62">
        <f>+'Core Results'!R18-'Investment Banking'!R26-'Private Banking'!R19-'Asset Management'!R42</f>
        <v>-192</v>
      </c>
      <c r="S14" s="62">
        <f>+'Core Results'!S18-'Investment Banking'!S26-'Private Banking'!S19-'Asset Management'!S42</f>
        <v>62</v>
      </c>
      <c r="T14" s="62">
        <f>+'Core Results'!T18-'Investment Banking'!T26-'Private Banking'!T19-'Asset Management'!T42</f>
        <v>-69</v>
      </c>
      <c r="U14" s="62">
        <f>+'Core Results'!U18-'Investment Banking'!U26-'Private Banking'!U19-'Asset Management'!U42</f>
        <v>32</v>
      </c>
      <c r="V14" s="62">
        <f>+'Core Results'!V18-'Investment Banking'!V26-'Private Banking'!V19-'Asset Management'!V42</f>
        <v>-1061</v>
      </c>
      <c r="W14" s="62">
        <f>+'Core Results'!W18-'Investment Banking'!W26-'Private Banking'!W19-'Asset Management'!W42</f>
        <v>-1036</v>
      </c>
      <c r="X14" s="62">
        <f>+'Core Results'!X18-'Investment Banking'!X26-'Private Banking'!X19-'Asset Management'!X42</f>
        <v>138</v>
      </c>
      <c r="Y14" s="62">
        <f>+'Core Results'!Y18-'Investment Banking'!Y26-'Private Banking'!Y19-'Asset Management'!Y42</f>
        <v>-1081</v>
      </c>
      <c r="Z14" s="10"/>
    </row>
    <row r="15" spans="1:26" ht="27" customHeight="1">
      <c r="A15" s="1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0"/>
    </row>
    <row r="16" spans="1:26" ht="17.25" customHeight="1">
      <c r="A16" s="10"/>
      <c r="B16" s="16" t="s">
        <v>87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0"/>
    </row>
    <row r="17" spans="1:26" ht="17.25" customHeight="1" thickBot="1">
      <c r="A17" s="10"/>
      <c r="B17" s="46" t="s">
        <v>88</v>
      </c>
      <c r="C17" s="173"/>
      <c r="D17" s="173"/>
      <c r="E17" s="173"/>
      <c r="F17" s="173"/>
      <c r="G17" s="173"/>
      <c r="H17" s="173"/>
      <c r="I17" s="220">
        <v>600</v>
      </c>
      <c r="J17" s="220">
        <v>600</v>
      </c>
      <c r="K17" s="220">
        <v>600</v>
      </c>
      <c r="L17" s="220">
        <v>600</v>
      </c>
      <c r="M17" s="100">
        <f>+L17</f>
        <v>600</v>
      </c>
      <c r="N17" s="367">
        <f>+'Core Results'!N49</f>
        <v>600</v>
      </c>
      <c r="O17" s="367">
        <f>+'Core Results'!O49</f>
        <v>600</v>
      </c>
      <c r="P17" s="367">
        <f>+'Core Results'!P49</f>
        <v>700</v>
      </c>
      <c r="Q17" s="367">
        <f>+'Core Results'!Q49</f>
        <v>700</v>
      </c>
      <c r="R17" s="100">
        <f>Q17</f>
        <v>700</v>
      </c>
      <c r="S17" s="367">
        <f>+'Core Results'!S49</f>
        <v>700</v>
      </c>
      <c r="T17" s="367">
        <f>+'Core Results'!T49</f>
        <v>700</v>
      </c>
      <c r="U17" s="367">
        <f>+'Core Results'!U49</f>
        <v>700</v>
      </c>
      <c r="V17" s="367">
        <f>+'Core Results'!V49</f>
        <v>700</v>
      </c>
      <c r="W17" s="100">
        <f>+V17</f>
        <v>700</v>
      </c>
      <c r="X17" s="367">
        <f>+'Core Results'!X49</f>
        <v>700</v>
      </c>
      <c r="Y17" s="367">
        <f>+'Core Results'!Y49</f>
        <v>700</v>
      </c>
      <c r="Z17" s="10"/>
    </row>
    <row r="18" spans="1:26" ht="17.25" customHeight="1" thickTop="1">
      <c r="A18" s="1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0"/>
    </row>
    <row r="19" spans="1:26" ht="17.25" customHeight="1">
      <c r="A19" s="53"/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3"/>
    </row>
    <row r="24" ht="12" customHeight="1"/>
    <row r="33" ht="11.25" customHeight="1"/>
    <row r="48" ht="11.25" customHeight="1"/>
    <row r="56" ht="13.5" customHeight="1"/>
    <row r="72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27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51.574218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17" width="14.7109375" style="1" hidden="1" customWidth="1" outlineLevel="1"/>
    <col min="18" max="18" width="14.7109375" style="1" customWidth="1" collapsed="1"/>
    <col min="19" max="25" width="14.7109375" style="1" customWidth="1"/>
    <col min="26" max="16384" width="1.7109375" style="1" customWidth="1"/>
  </cols>
  <sheetData>
    <row r="1" spans="1:26" s="5" customFormat="1" ht="19.5" customHeight="1">
      <c r="A1" s="2"/>
      <c r="B1" s="40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</row>
    <row r="2" spans="1:26" s="5" customFormat="1" ht="19.5" customHeight="1">
      <c r="A2" s="6"/>
      <c r="B2" s="408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55</v>
      </c>
      <c r="O2" s="7" t="s">
        <v>94</v>
      </c>
      <c r="P2" s="7" t="s">
        <v>96</v>
      </c>
      <c r="Q2" s="7" t="s">
        <v>97</v>
      </c>
      <c r="R2" s="8">
        <v>2007</v>
      </c>
      <c r="S2" s="7" t="s">
        <v>100</v>
      </c>
      <c r="T2" s="7" t="s">
        <v>140</v>
      </c>
      <c r="U2" s="7" t="s">
        <v>141</v>
      </c>
      <c r="V2" s="7" t="s">
        <v>142</v>
      </c>
      <c r="W2" s="8">
        <v>2008</v>
      </c>
      <c r="X2" s="7" t="s">
        <v>165</v>
      </c>
      <c r="Y2" s="7" t="s">
        <v>194</v>
      </c>
      <c r="Z2" s="6"/>
    </row>
    <row r="3" spans="1:26" s="11" customFormat="1" ht="15.75" customHeight="1">
      <c r="A3" s="10"/>
      <c r="B3" s="10"/>
      <c r="C3" s="348" t="s">
        <v>175</v>
      </c>
      <c r="D3" s="348" t="s">
        <v>162</v>
      </c>
      <c r="E3" s="348" t="s">
        <v>162</v>
      </c>
      <c r="F3" s="348" t="s">
        <v>162</v>
      </c>
      <c r="G3" s="348" t="s">
        <v>162</v>
      </c>
      <c r="H3" s="348" t="s">
        <v>175</v>
      </c>
      <c r="I3" s="348" t="s">
        <v>175</v>
      </c>
      <c r="J3" s="348" t="s">
        <v>175</v>
      </c>
      <c r="K3" s="348" t="s">
        <v>175</v>
      </c>
      <c r="L3" s="348" t="s">
        <v>175</v>
      </c>
      <c r="M3" s="348" t="s">
        <v>176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6.5" thickBot="1">
      <c r="A4" s="10"/>
      <c r="B4" s="12" t="s">
        <v>46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0"/>
    </row>
    <row r="5" spans="1:26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0"/>
    </row>
    <row r="6" spans="1:26" ht="17.25" customHeight="1">
      <c r="A6" s="10"/>
      <c r="B6" s="16" t="s">
        <v>47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0"/>
    </row>
    <row r="7" spans="1:26" ht="17.25" customHeight="1">
      <c r="A7" s="10"/>
      <c r="B7" s="96" t="s">
        <v>41</v>
      </c>
      <c r="C7" s="148">
        <v>567.8</v>
      </c>
      <c r="D7" s="148">
        <v>596.1</v>
      </c>
      <c r="E7" s="148">
        <v>631.7</v>
      </c>
      <c r="F7" s="148">
        <v>673.3</v>
      </c>
      <c r="G7" s="148">
        <v>693.3</v>
      </c>
      <c r="H7" s="203">
        <f>+G7</f>
        <v>693.3</v>
      </c>
      <c r="I7" s="148">
        <v>733.7</v>
      </c>
      <c r="J7" s="148">
        <v>714.1</v>
      </c>
      <c r="K7" s="148">
        <v>753.2</v>
      </c>
      <c r="L7" s="148">
        <v>784.2</v>
      </c>
      <c r="M7" s="148">
        <v>784.2</v>
      </c>
      <c r="N7" s="275">
        <v>814.8</v>
      </c>
      <c r="O7" s="275">
        <v>860.5</v>
      </c>
      <c r="P7" s="275">
        <v>834.7</v>
      </c>
      <c r="Q7" s="275">
        <v>838.6</v>
      </c>
      <c r="R7" s="203">
        <f>+Q7</f>
        <v>838.6</v>
      </c>
      <c r="S7" s="275">
        <v>749.4</v>
      </c>
      <c r="T7" s="275">
        <v>773.5</v>
      </c>
      <c r="U7" s="275">
        <v>751.2</v>
      </c>
      <c r="V7" s="275">
        <v>646</v>
      </c>
      <c r="W7" s="203">
        <f aca="true" t="shared" si="0" ref="W7:W14">+V7</f>
        <v>646</v>
      </c>
      <c r="X7" s="275">
        <v>667</v>
      </c>
      <c r="Y7" s="275">
        <v>711.7</v>
      </c>
      <c r="Z7" s="10"/>
    </row>
    <row r="8" spans="1:26" ht="17.25" customHeight="1">
      <c r="A8" s="10"/>
      <c r="B8" s="97" t="s">
        <v>42</v>
      </c>
      <c r="C8" s="197">
        <v>123.7</v>
      </c>
      <c r="D8" s="197">
        <v>128.4</v>
      </c>
      <c r="E8" s="197">
        <v>132</v>
      </c>
      <c r="F8" s="197">
        <v>139.3</v>
      </c>
      <c r="G8" s="197">
        <v>144.3</v>
      </c>
      <c r="H8" s="204">
        <f>+G8</f>
        <v>144.3</v>
      </c>
      <c r="I8" s="197">
        <v>149</v>
      </c>
      <c r="J8" s="197">
        <v>145</v>
      </c>
      <c r="K8" s="197">
        <v>151</v>
      </c>
      <c r="L8" s="197">
        <v>156.1</v>
      </c>
      <c r="M8" s="197">
        <v>156.1</v>
      </c>
      <c r="N8" s="276">
        <v>158.9</v>
      </c>
      <c r="O8" s="276">
        <v>155.7</v>
      </c>
      <c r="P8" s="276">
        <v>157</v>
      </c>
      <c r="Q8" s="276">
        <v>156.8</v>
      </c>
      <c r="R8" s="204">
        <f>+Q8</f>
        <v>156.8</v>
      </c>
      <c r="S8" s="276">
        <v>150.2</v>
      </c>
      <c r="T8" s="276">
        <v>153.3</v>
      </c>
      <c r="U8" s="276">
        <v>153.1</v>
      </c>
      <c r="V8" s="276">
        <v>142.9</v>
      </c>
      <c r="W8" s="204">
        <f t="shared" si="0"/>
        <v>142.9</v>
      </c>
      <c r="X8" s="276">
        <v>141.7</v>
      </c>
      <c r="Y8" s="276">
        <v>150.5</v>
      </c>
      <c r="Z8" s="10"/>
    </row>
    <row r="9" spans="1:26" ht="17.25" customHeight="1">
      <c r="A9" s="10"/>
      <c r="B9" s="18" t="s">
        <v>43</v>
      </c>
      <c r="C9" s="198">
        <f>SUM(C7:C8)</f>
        <v>691.5</v>
      </c>
      <c r="D9" s="198">
        <f aca="true" t="shared" si="1" ref="D9:M9">SUM(D7:D8)</f>
        <v>724.5</v>
      </c>
      <c r="E9" s="198">
        <f t="shared" si="1"/>
        <v>763.7</v>
      </c>
      <c r="F9" s="198">
        <f t="shared" si="1"/>
        <v>812.6</v>
      </c>
      <c r="G9" s="198">
        <f t="shared" si="1"/>
        <v>837.6</v>
      </c>
      <c r="H9" s="198">
        <f>+G9</f>
        <v>837.6</v>
      </c>
      <c r="I9" s="198">
        <f t="shared" si="1"/>
        <v>882.7</v>
      </c>
      <c r="J9" s="198">
        <f t="shared" si="1"/>
        <v>859.1</v>
      </c>
      <c r="K9" s="198">
        <f t="shared" si="1"/>
        <v>904.2</v>
      </c>
      <c r="L9" s="198">
        <f t="shared" si="1"/>
        <v>940.3</v>
      </c>
      <c r="M9" s="198">
        <f t="shared" si="1"/>
        <v>940.3</v>
      </c>
      <c r="N9" s="198">
        <f aca="true" t="shared" si="2" ref="N9:Y9">SUM(N7:N8)</f>
        <v>973.7</v>
      </c>
      <c r="O9" s="198">
        <f t="shared" si="2"/>
        <v>1016.2</v>
      </c>
      <c r="P9" s="198">
        <f t="shared" si="2"/>
        <v>991.7</v>
      </c>
      <c r="Q9" s="198">
        <f t="shared" si="2"/>
        <v>995.4</v>
      </c>
      <c r="R9" s="198">
        <f t="shared" si="2"/>
        <v>995.4</v>
      </c>
      <c r="S9" s="198">
        <f t="shared" si="2"/>
        <v>899.6</v>
      </c>
      <c r="T9" s="198">
        <f t="shared" si="2"/>
        <v>926.8</v>
      </c>
      <c r="U9" s="198">
        <f t="shared" si="2"/>
        <v>904.3</v>
      </c>
      <c r="V9" s="198">
        <f t="shared" si="2"/>
        <v>788.9</v>
      </c>
      <c r="W9" s="198">
        <f t="shared" si="0"/>
        <v>788.9</v>
      </c>
      <c r="X9" s="198">
        <f t="shared" si="2"/>
        <v>808.7</v>
      </c>
      <c r="Y9" s="198">
        <f t="shared" si="2"/>
        <v>862.2</v>
      </c>
      <c r="Z9" s="10"/>
    </row>
    <row r="10" spans="1:26" ht="17.25" customHeight="1">
      <c r="A10" s="10"/>
      <c r="B10" s="18" t="s">
        <v>44</v>
      </c>
      <c r="C10" s="317">
        <v>462.5</v>
      </c>
      <c r="D10" s="317">
        <v>480.6</v>
      </c>
      <c r="E10" s="317">
        <v>515.4</v>
      </c>
      <c r="F10" s="317">
        <v>533.3</v>
      </c>
      <c r="G10" s="317">
        <v>589.4</v>
      </c>
      <c r="H10" s="318">
        <f>+G10</f>
        <v>589.4</v>
      </c>
      <c r="I10" s="317">
        <v>619.6</v>
      </c>
      <c r="J10" s="317">
        <v>615.2</v>
      </c>
      <c r="K10" s="317">
        <v>659.6</v>
      </c>
      <c r="L10" s="199">
        <v>669.9</v>
      </c>
      <c r="M10" s="317">
        <v>587.5</v>
      </c>
      <c r="N10" s="277">
        <v>625.5</v>
      </c>
      <c r="O10" s="277">
        <v>660.1</v>
      </c>
      <c r="P10" s="277">
        <v>623.7</v>
      </c>
      <c r="Q10" s="277">
        <v>599.4</v>
      </c>
      <c r="R10" s="198">
        <f>+Q10</f>
        <v>599.4</v>
      </c>
      <c r="S10" s="277">
        <v>517.4</v>
      </c>
      <c r="T10" s="277">
        <v>513.6</v>
      </c>
      <c r="U10" s="277">
        <v>491.2</v>
      </c>
      <c r="V10" s="277">
        <v>411.5</v>
      </c>
      <c r="W10" s="198">
        <f t="shared" si="0"/>
        <v>411.5</v>
      </c>
      <c r="X10" s="277">
        <v>405.7</v>
      </c>
      <c r="Y10" s="277">
        <v>410.7</v>
      </c>
      <c r="Z10" s="10"/>
    </row>
    <row r="11" spans="1:26" ht="17.25" customHeight="1">
      <c r="A11" s="10"/>
      <c r="B11" s="291" t="s">
        <v>1</v>
      </c>
      <c r="C11" s="199">
        <v>-86</v>
      </c>
      <c r="D11" s="199">
        <v>-91.6</v>
      </c>
      <c r="E11" s="199">
        <v>-99.2</v>
      </c>
      <c r="F11" s="199">
        <v>-105.7</v>
      </c>
      <c r="G11" s="199">
        <v>-107.6</v>
      </c>
      <c r="H11" s="198">
        <f>+G11</f>
        <v>-107.6</v>
      </c>
      <c r="I11" s="199">
        <v>-120</v>
      </c>
      <c r="J11" s="199">
        <v>-116.6</v>
      </c>
      <c r="K11" s="199">
        <v>-122.5</v>
      </c>
      <c r="L11" s="199">
        <v>-125.1</v>
      </c>
      <c r="M11" s="199">
        <v>-125.1</v>
      </c>
      <c r="N11" s="277">
        <v>-130.8</v>
      </c>
      <c r="O11" s="277">
        <v>-136.8</v>
      </c>
      <c r="P11" s="277">
        <v>-134.5</v>
      </c>
      <c r="Q11" s="277">
        <v>-132</v>
      </c>
      <c r="R11" s="198">
        <f>+Q11</f>
        <v>-132</v>
      </c>
      <c r="S11" s="277">
        <v>-119.5</v>
      </c>
      <c r="T11" s="277">
        <v>-119.9</v>
      </c>
      <c r="U11" s="277">
        <v>-112.1</v>
      </c>
      <c r="V11" s="277">
        <v>-94.3</v>
      </c>
      <c r="W11" s="198">
        <f t="shared" si="0"/>
        <v>-94.3</v>
      </c>
      <c r="X11" s="277">
        <v>-92.7</v>
      </c>
      <c r="Y11" s="277">
        <v>-97.7</v>
      </c>
      <c r="Z11" s="10"/>
    </row>
    <row r="12" spans="1:26" ht="17.25" customHeight="1" thickBot="1">
      <c r="A12" s="10"/>
      <c r="B12" s="28" t="s">
        <v>163</v>
      </c>
      <c r="C12" s="200">
        <f aca="true" t="shared" si="3" ref="C12:U12">SUM(C9:C11)</f>
        <v>1068</v>
      </c>
      <c r="D12" s="200">
        <f t="shared" si="3"/>
        <v>1113.5</v>
      </c>
      <c r="E12" s="200">
        <f t="shared" si="3"/>
        <v>1179.9</v>
      </c>
      <c r="F12" s="200">
        <f t="shared" si="3"/>
        <v>1240.2</v>
      </c>
      <c r="G12" s="200">
        <f t="shared" si="3"/>
        <v>1319.4</v>
      </c>
      <c r="H12" s="200">
        <f t="shared" si="3"/>
        <v>1319.4</v>
      </c>
      <c r="I12" s="200">
        <f t="shared" si="3"/>
        <v>1382.3</v>
      </c>
      <c r="J12" s="200">
        <f t="shared" si="3"/>
        <v>1357.7</v>
      </c>
      <c r="K12" s="200">
        <f t="shared" si="3"/>
        <v>1441.3</v>
      </c>
      <c r="L12" s="200">
        <f t="shared" si="3"/>
        <v>1485.1</v>
      </c>
      <c r="M12" s="200">
        <f t="shared" si="3"/>
        <v>1402.7</v>
      </c>
      <c r="N12" s="200">
        <f t="shared" si="3"/>
        <v>1468.4</v>
      </c>
      <c r="O12" s="200">
        <f t="shared" si="3"/>
        <v>1539.5</v>
      </c>
      <c r="P12" s="200">
        <f t="shared" si="3"/>
        <v>1480.9</v>
      </c>
      <c r="Q12" s="200">
        <f t="shared" si="3"/>
        <v>1462.8</v>
      </c>
      <c r="R12" s="200">
        <f t="shared" si="3"/>
        <v>1462.8</v>
      </c>
      <c r="S12" s="200">
        <f t="shared" si="3"/>
        <v>1297.5</v>
      </c>
      <c r="T12" s="200">
        <f t="shared" si="3"/>
        <v>1320.5</v>
      </c>
      <c r="U12" s="200">
        <f t="shared" si="3"/>
        <v>1283.4</v>
      </c>
      <c r="V12" s="200">
        <f>SUM(V9:V11)</f>
        <v>1106.1</v>
      </c>
      <c r="W12" s="200">
        <f t="shared" si="0"/>
        <v>1106.1</v>
      </c>
      <c r="X12" s="200">
        <f>SUM(X9:X11)</f>
        <v>1121.7</v>
      </c>
      <c r="Y12" s="200">
        <f>SUM(Y9:Y11)</f>
        <v>1175.2</v>
      </c>
      <c r="Z12" s="10"/>
    </row>
    <row r="13" spans="1:26" ht="17.25" customHeight="1">
      <c r="A13" s="10"/>
      <c r="B13" s="291" t="s">
        <v>164</v>
      </c>
      <c r="C13" s="197">
        <v>0</v>
      </c>
      <c r="D13" s="197"/>
      <c r="E13" s="197"/>
      <c r="F13" s="197"/>
      <c r="G13" s="197"/>
      <c r="H13" s="197">
        <v>0</v>
      </c>
      <c r="I13" s="197"/>
      <c r="J13" s="197"/>
      <c r="K13" s="197"/>
      <c r="L13" s="197"/>
      <c r="M13" s="197">
        <v>82.4</v>
      </c>
      <c r="N13" s="276">
        <v>83.1</v>
      </c>
      <c r="O13" s="276">
        <v>89.5</v>
      </c>
      <c r="P13" s="276">
        <v>90.4</v>
      </c>
      <c r="Q13" s="276">
        <v>91.9</v>
      </c>
      <c r="R13" s="204">
        <v>91.9</v>
      </c>
      <c r="S13" s="276">
        <v>83</v>
      </c>
      <c r="T13" s="276">
        <v>91.4</v>
      </c>
      <c r="U13" s="276">
        <v>86.6</v>
      </c>
      <c r="V13" s="276">
        <v>67.9</v>
      </c>
      <c r="W13" s="204">
        <f t="shared" si="0"/>
        <v>67.9</v>
      </c>
      <c r="X13" s="276">
        <v>67.5</v>
      </c>
      <c r="Y13" s="276">
        <v>56.8</v>
      </c>
      <c r="Z13" s="10"/>
    </row>
    <row r="14" spans="1:26" ht="17.25" customHeight="1" thickBot="1">
      <c r="A14" s="10"/>
      <c r="B14" s="28" t="s">
        <v>19</v>
      </c>
      <c r="C14" s="200">
        <f aca="true" t="shared" si="4" ref="C14:U14">SUM(C12:C13)</f>
        <v>1068</v>
      </c>
      <c r="D14" s="200">
        <f t="shared" si="4"/>
        <v>1113.5</v>
      </c>
      <c r="E14" s="200">
        <f t="shared" si="4"/>
        <v>1179.9</v>
      </c>
      <c r="F14" s="200">
        <f t="shared" si="4"/>
        <v>1240.2</v>
      </c>
      <c r="G14" s="200">
        <f t="shared" si="4"/>
        <v>1319.4</v>
      </c>
      <c r="H14" s="200">
        <f t="shared" si="4"/>
        <v>1319.4</v>
      </c>
      <c r="I14" s="200">
        <f t="shared" si="4"/>
        <v>1382.3</v>
      </c>
      <c r="J14" s="200">
        <f t="shared" si="4"/>
        <v>1357.7</v>
      </c>
      <c r="K14" s="200">
        <f t="shared" si="4"/>
        <v>1441.3</v>
      </c>
      <c r="L14" s="200">
        <f t="shared" si="4"/>
        <v>1485.1</v>
      </c>
      <c r="M14" s="200">
        <f t="shared" si="4"/>
        <v>1485.1</v>
      </c>
      <c r="N14" s="200">
        <f t="shared" si="4"/>
        <v>1551.5</v>
      </c>
      <c r="O14" s="200">
        <f t="shared" si="4"/>
        <v>1629</v>
      </c>
      <c r="P14" s="200">
        <f t="shared" si="4"/>
        <v>1571.3</v>
      </c>
      <c r="Q14" s="200">
        <f t="shared" si="4"/>
        <v>1554.7</v>
      </c>
      <c r="R14" s="200">
        <f t="shared" si="4"/>
        <v>1554.7</v>
      </c>
      <c r="S14" s="200">
        <f t="shared" si="4"/>
        <v>1380.5</v>
      </c>
      <c r="T14" s="200">
        <f t="shared" si="4"/>
        <v>1411.9</v>
      </c>
      <c r="U14" s="200">
        <f t="shared" si="4"/>
        <v>1370</v>
      </c>
      <c r="V14" s="200">
        <f>SUM(V12:V13)</f>
        <v>1174</v>
      </c>
      <c r="W14" s="200">
        <f t="shared" si="0"/>
        <v>1174</v>
      </c>
      <c r="X14" s="200">
        <f>SUM(X12:X13)</f>
        <v>1189.2</v>
      </c>
      <c r="Y14" s="200">
        <f>SUM(Y12:Y13)</f>
        <v>1232</v>
      </c>
      <c r="Z14" s="10"/>
    </row>
    <row r="15" spans="1:26" ht="17.25" customHeight="1">
      <c r="A15" s="10"/>
      <c r="B15" s="14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10"/>
    </row>
    <row r="16" spans="1:26" ht="17.25" customHeight="1">
      <c r="A16" s="10"/>
      <c r="B16" s="16" t="s">
        <v>2</v>
      </c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10"/>
    </row>
    <row r="17" spans="1:26" ht="17.25" customHeight="1">
      <c r="A17" s="10"/>
      <c r="B17" s="96" t="s">
        <v>41</v>
      </c>
      <c r="C17" s="148">
        <v>31.4</v>
      </c>
      <c r="D17" s="148">
        <v>11.1</v>
      </c>
      <c r="E17" s="148">
        <v>8.1</v>
      </c>
      <c r="F17" s="148">
        <v>16.8</v>
      </c>
      <c r="G17" s="148">
        <v>6.8</v>
      </c>
      <c r="H17" s="339">
        <f>SUM(D17:G17)</f>
        <v>42.8</v>
      </c>
      <c r="I17" s="148">
        <v>14.5</v>
      </c>
      <c r="J17" s="148">
        <v>16.5</v>
      </c>
      <c r="K17" s="148">
        <v>10.9</v>
      </c>
      <c r="L17" s="148">
        <v>8.6</v>
      </c>
      <c r="M17" s="148">
        <v>50.5</v>
      </c>
      <c r="N17" s="275">
        <v>15.2</v>
      </c>
      <c r="O17" s="275">
        <v>13.3</v>
      </c>
      <c r="P17" s="275">
        <v>9.7</v>
      </c>
      <c r="Q17" s="275">
        <v>12</v>
      </c>
      <c r="R17" s="203">
        <f>SUM(N17:Q17)</f>
        <v>50.2</v>
      </c>
      <c r="S17" s="275">
        <v>13.5</v>
      </c>
      <c r="T17" s="275">
        <v>15.4</v>
      </c>
      <c r="U17" s="275">
        <v>11.3</v>
      </c>
      <c r="V17" s="275">
        <v>2</v>
      </c>
      <c r="W17" s="203">
        <f aca="true" t="shared" si="5" ref="W17:W22">SUM(S17:V17)</f>
        <v>42.2</v>
      </c>
      <c r="X17" s="275">
        <v>9</v>
      </c>
      <c r="Y17" s="275">
        <v>8.5</v>
      </c>
      <c r="Z17" s="10"/>
    </row>
    <row r="18" spans="1:26" ht="17.25" customHeight="1">
      <c r="A18" s="10"/>
      <c r="B18" s="97" t="s">
        <v>42</v>
      </c>
      <c r="C18" s="197">
        <v>5.4</v>
      </c>
      <c r="D18" s="197">
        <v>3</v>
      </c>
      <c r="E18" s="197">
        <v>0.5</v>
      </c>
      <c r="F18" s="197">
        <v>2</v>
      </c>
      <c r="G18" s="197">
        <v>2.1</v>
      </c>
      <c r="H18" s="338">
        <f>SUM(D18:G18)</f>
        <v>7.6</v>
      </c>
      <c r="I18" s="197">
        <v>0.3</v>
      </c>
      <c r="J18" s="197">
        <v>0.1</v>
      </c>
      <c r="K18" s="197">
        <v>0.2</v>
      </c>
      <c r="L18" s="197">
        <v>1.1</v>
      </c>
      <c r="M18" s="197">
        <v>1.7</v>
      </c>
      <c r="N18" s="278">
        <v>3.2</v>
      </c>
      <c r="O18" s="278">
        <v>-4.4</v>
      </c>
      <c r="P18" s="278">
        <v>2.4</v>
      </c>
      <c r="Q18" s="278">
        <v>2.1</v>
      </c>
      <c r="R18" s="204">
        <f>SUM(N18:Q18)</f>
        <v>3.3</v>
      </c>
      <c r="S18" s="278">
        <v>3.6</v>
      </c>
      <c r="T18" s="278">
        <v>2</v>
      </c>
      <c r="U18" s="278">
        <v>3.2</v>
      </c>
      <c r="V18" s="278">
        <v>-0.1</v>
      </c>
      <c r="W18" s="204">
        <f t="shared" si="5"/>
        <v>8.7</v>
      </c>
      <c r="X18" s="278">
        <v>2.4</v>
      </c>
      <c r="Y18" s="278">
        <v>2.2</v>
      </c>
      <c r="Z18" s="10"/>
    </row>
    <row r="19" spans="1:26" ht="17.25" customHeight="1">
      <c r="A19" s="10"/>
      <c r="B19" s="18" t="s">
        <v>43</v>
      </c>
      <c r="C19" s="198">
        <f>SUM(C17:C18)</f>
        <v>36.8</v>
      </c>
      <c r="D19" s="198">
        <f aca="true" t="shared" si="6" ref="D19:Y19">SUM(D17:D18)</f>
        <v>14.1</v>
      </c>
      <c r="E19" s="198">
        <f t="shared" si="6"/>
        <v>8.6</v>
      </c>
      <c r="F19" s="198">
        <f t="shared" si="6"/>
        <v>18.8</v>
      </c>
      <c r="G19" s="198">
        <f t="shared" si="6"/>
        <v>8.9</v>
      </c>
      <c r="H19" s="198">
        <f>SUM(D19:G19)</f>
        <v>50.4</v>
      </c>
      <c r="I19" s="198">
        <f t="shared" si="6"/>
        <v>14.8</v>
      </c>
      <c r="J19" s="198">
        <f t="shared" si="6"/>
        <v>16.6</v>
      </c>
      <c r="K19" s="198">
        <f t="shared" si="6"/>
        <v>11.1</v>
      </c>
      <c r="L19" s="198">
        <f t="shared" si="6"/>
        <v>9.7</v>
      </c>
      <c r="M19" s="198">
        <f t="shared" si="6"/>
        <v>52.2</v>
      </c>
      <c r="N19" s="203">
        <f t="shared" si="6"/>
        <v>18.4</v>
      </c>
      <c r="O19" s="203">
        <f t="shared" si="6"/>
        <v>8.9</v>
      </c>
      <c r="P19" s="203">
        <f t="shared" si="6"/>
        <v>12.1</v>
      </c>
      <c r="Q19" s="203">
        <f t="shared" si="6"/>
        <v>14.1</v>
      </c>
      <c r="R19" s="198">
        <f>SUM(N19:Q19)</f>
        <v>53.5</v>
      </c>
      <c r="S19" s="203">
        <f t="shared" si="6"/>
        <v>17.1</v>
      </c>
      <c r="T19" s="203">
        <f t="shared" si="6"/>
        <v>17.4</v>
      </c>
      <c r="U19" s="203">
        <f t="shared" si="6"/>
        <v>14.5</v>
      </c>
      <c r="V19" s="203">
        <f t="shared" si="6"/>
        <v>1.9</v>
      </c>
      <c r="W19" s="198">
        <f t="shared" si="5"/>
        <v>50.9</v>
      </c>
      <c r="X19" s="203">
        <f t="shared" si="6"/>
        <v>11.4</v>
      </c>
      <c r="Y19" s="203">
        <f t="shared" si="6"/>
        <v>10.7</v>
      </c>
      <c r="Z19" s="10"/>
    </row>
    <row r="20" spans="1:26" ht="17.25" customHeight="1">
      <c r="A20" s="10"/>
      <c r="B20" s="18" t="s">
        <v>44</v>
      </c>
      <c r="C20" s="199">
        <v>0.7</v>
      </c>
      <c r="D20" s="199">
        <v>3.9</v>
      </c>
      <c r="E20" s="199">
        <v>11.4</v>
      </c>
      <c r="F20" s="199">
        <v>5.1</v>
      </c>
      <c r="G20" s="199">
        <v>-0.8</v>
      </c>
      <c r="H20" s="198">
        <f>SUM(D20:G20)</f>
        <v>19.6</v>
      </c>
      <c r="I20" s="199">
        <v>17</v>
      </c>
      <c r="J20" s="199">
        <v>15.5</v>
      </c>
      <c r="K20" s="199">
        <v>21.2</v>
      </c>
      <c r="L20" s="199">
        <v>-2.9</v>
      </c>
      <c r="M20" s="199">
        <v>43.8</v>
      </c>
      <c r="N20" s="275">
        <v>30.8</v>
      </c>
      <c r="O20" s="275">
        <v>17.6</v>
      </c>
      <c r="P20" s="275">
        <v>-23.3</v>
      </c>
      <c r="Q20" s="275">
        <v>-28.7</v>
      </c>
      <c r="R20" s="198">
        <f>SUM(N20:Q20)</f>
        <v>-3.6</v>
      </c>
      <c r="S20" s="275">
        <v>-21.2</v>
      </c>
      <c r="T20" s="275">
        <v>-6.6</v>
      </c>
      <c r="U20" s="275">
        <v>-14.4</v>
      </c>
      <c r="V20" s="275">
        <v>-21.1</v>
      </c>
      <c r="W20" s="198">
        <f t="shared" si="5"/>
        <v>-63.3</v>
      </c>
      <c r="X20" s="275">
        <v>-3.5</v>
      </c>
      <c r="Y20" s="275">
        <v>-4.1</v>
      </c>
      <c r="Z20" s="10"/>
    </row>
    <row r="21" spans="1:26" ht="17.25" customHeight="1">
      <c r="A21" s="10"/>
      <c r="B21" s="291" t="s">
        <v>1</v>
      </c>
      <c r="C21" s="199">
        <v>-9.3</v>
      </c>
      <c r="D21" s="199">
        <v>-4.7</v>
      </c>
      <c r="E21" s="199">
        <v>-2.6</v>
      </c>
      <c r="F21" s="199">
        <v>-5.2</v>
      </c>
      <c r="G21" s="199">
        <v>-0.1</v>
      </c>
      <c r="H21" s="198">
        <f>SUM(D21:G21)</f>
        <v>-12.6</v>
      </c>
      <c r="I21" s="199">
        <v>-4.6</v>
      </c>
      <c r="J21" s="199">
        <v>-1.9</v>
      </c>
      <c r="K21" s="199">
        <v>-1.2</v>
      </c>
      <c r="L21" s="199">
        <v>0.1</v>
      </c>
      <c r="M21" s="199">
        <v>-7.6</v>
      </c>
      <c r="N21" s="275">
        <v>-4.4</v>
      </c>
      <c r="O21" s="275">
        <v>-1.7</v>
      </c>
      <c r="P21" s="275">
        <v>-0.9</v>
      </c>
      <c r="Q21" s="275">
        <v>0.3</v>
      </c>
      <c r="R21" s="198">
        <f>SUM(N21:Q21)</f>
        <v>-6.7</v>
      </c>
      <c r="S21" s="275">
        <v>-1.1</v>
      </c>
      <c r="T21" s="275">
        <v>0.4</v>
      </c>
      <c r="U21" s="275">
        <v>3.5</v>
      </c>
      <c r="V21" s="275">
        <v>6.6</v>
      </c>
      <c r="W21" s="198">
        <f t="shared" si="5"/>
        <v>9.4</v>
      </c>
      <c r="X21" s="275">
        <v>0.9</v>
      </c>
      <c r="Y21" s="275">
        <v>-0.4</v>
      </c>
      <c r="Z21" s="10"/>
    </row>
    <row r="22" spans="1:26" ht="17.25" customHeight="1" thickBot="1">
      <c r="A22" s="10"/>
      <c r="B22" s="28" t="s">
        <v>19</v>
      </c>
      <c r="C22" s="200">
        <f aca="true" t="shared" si="7" ref="C22:H22">SUM(C19:C21)</f>
        <v>28.2</v>
      </c>
      <c r="D22" s="200">
        <f t="shared" si="7"/>
        <v>13.3</v>
      </c>
      <c r="E22" s="200">
        <f t="shared" si="7"/>
        <v>17.4</v>
      </c>
      <c r="F22" s="200">
        <f t="shared" si="7"/>
        <v>18.7</v>
      </c>
      <c r="G22" s="200">
        <f t="shared" si="7"/>
        <v>8</v>
      </c>
      <c r="H22" s="200">
        <f t="shared" si="7"/>
        <v>57.4</v>
      </c>
      <c r="I22" s="200">
        <f>SUM(I19:I21)</f>
        <v>27.2</v>
      </c>
      <c r="J22" s="200">
        <f>SUM(J19:J21)</f>
        <v>30.2</v>
      </c>
      <c r="K22" s="200">
        <f>SUM(K19:K21)</f>
        <v>31.1</v>
      </c>
      <c r="L22" s="200">
        <f>SUM(L19:L21)</f>
        <v>6.9</v>
      </c>
      <c r="M22" s="200">
        <f aca="true" t="shared" si="8" ref="M22:U22">SUM(M19:M21)</f>
        <v>88.4</v>
      </c>
      <c r="N22" s="200">
        <f t="shared" si="8"/>
        <v>44.8</v>
      </c>
      <c r="O22" s="200">
        <f t="shared" si="8"/>
        <v>24.8</v>
      </c>
      <c r="P22" s="200">
        <f t="shared" si="8"/>
        <v>-12.1</v>
      </c>
      <c r="Q22" s="200">
        <f t="shared" si="8"/>
        <v>-14.3</v>
      </c>
      <c r="R22" s="200">
        <f t="shared" si="8"/>
        <v>43.2</v>
      </c>
      <c r="S22" s="200">
        <f t="shared" si="8"/>
        <v>-5.2</v>
      </c>
      <c r="T22" s="200">
        <f t="shared" si="8"/>
        <v>11.2</v>
      </c>
      <c r="U22" s="200">
        <f t="shared" si="8"/>
        <v>3.6</v>
      </c>
      <c r="V22" s="200">
        <f>SUM(V19:V21)</f>
        <v>-12.6</v>
      </c>
      <c r="W22" s="200">
        <f t="shared" si="5"/>
        <v>-3</v>
      </c>
      <c r="X22" s="200">
        <f>SUM(X19:X21)</f>
        <v>8.8</v>
      </c>
      <c r="Y22" s="200">
        <f>SUM(Y19:Y21)</f>
        <v>6.2</v>
      </c>
      <c r="Z22" s="10"/>
    </row>
    <row r="23" spans="1:26" ht="27" customHeight="1">
      <c r="A23" s="10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0"/>
    </row>
    <row r="24" spans="1:26" ht="17.25" customHeight="1">
      <c r="A24" s="53"/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3"/>
    </row>
    <row r="25" spans="1:26" ht="19.5" customHeight="1">
      <c r="A25" s="10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0"/>
    </row>
    <row r="26" spans="1:26" ht="17.25" customHeight="1">
      <c r="A26" s="15" t="str">
        <f>+'Asset Management'!A115</f>
        <v>1)</v>
      </c>
      <c r="B26" s="15" t="str">
        <f>+'Asset Management'!B115</f>
        <v>Prior periods 2004 - 4Q06 have not been restated to reflect the agreement to sell parts of our traditional investment strategies business.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7.25" customHeight="1">
      <c r="A27" s="15" t="str">
        <f>+'Asset Management'!A116</f>
        <v>2)</v>
      </c>
      <c r="B27" s="15" t="str">
        <f>+'Asset Management'!B116</f>
        <v>Prior periods 2004 - 2006 have not been restated to reflect the transfer of the private funds group from Investment Banking to Asset Management.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31" ht="12" customHeight="1"/>
    <row r="40" ht="11.25" customHeight="1"/>
    <row r="55" ht="11.25" customHeight="1"/>
    <row r="63" ht="13.5" customHeight="1"/>
    <row r="79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55.0039062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17" width="14.7109375" style="1" hidden="1" customWidth="1" outlineLevel="1"/>
    <col min="18" max="18" width="14.7109375" style="1" customWidth="1" collapsed="1"/>
    <col min="19" max="25" width="14.7109375" style="1" customWidth="1"/>
    <col min="26" max="16384" width="1.7109375" style="1" customWidth="1"/>
  </cols>
  <sheetData>
    <row r="1" spans="1:26" s="5" customFormat="1" ht="19.5" customHeight="1">
      <c r="A1" s="2"/>
      <c r="B1" s="407" t="s">
        <v>169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</row>
    <row r="2" spans="1:26" s="5" customFormat="1" ht="19.5" customHeight="1">
      <c r="A2" s="6"/>
      <c r="B2" s="408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55</v>
      </c>
      <c r="O2" s="7" t="s">
        <v>94</v>
      </c>
      <c r="P2" s="7" t="s">
        <v>96</v>
      </c>
      <c r="Q2" s="7" t="s">
        <v>97</v>
      </c>
      <c r="R2" s="8">
        <v>2007</v>
      </c>
      <c r="S2" s="7" t="s">
        <v>100</v>
      </c>
      <c r="T2" s="7" t="s">
        <v>140</v>
      </c>
      <c r="U2" s="7" t="s">
        <v>141</v>
      </c>
      <c r="V2" s="7" t="s">
        <v>142</v>
      </c>
      <c r="W2" s="8">
        <v>2008</v>
      </c>
      <c r="X2" s="7" t="s">
        <v>165</v>
      </c>
      <c r="Y2" s="7" t="s">
        <v>194</v>
      </c>
      <c r="Z2" s="6"/>
    </row>
    <row r="3" spans="1:26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6.5" thickBot="1">
      <c r="A4" s="10"/>
      <c r="B4" s="12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10"/>
    </row>
    <row r="5" spans="1:26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10"/>
    </row>
    <row r="6" spans="1:26" ht="17.25" customHeight="1">
      <c r="A6" s="10"/>
      <c r="B6" s="16" t="s">
        <v>167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0"/>
    </row>
    <row r="7" spans="1:26" ht="17.25" customHeight="1" thickBot="1">
      <c r="A7" s="10"/>
      <c r="B7" s="28" t="s">
        <v>25</v>
      </c>
      <c r="C7" s="29">
        <v>1088</v>
      </c>
      <c r="D7" s="29">
        <v>275</v>
      </c>
      <c r="E7" s="29">
        <v>722</v>
      </c>
      <c r="F7" s="29">
        <v>523</v>
      </c>
      <c r="G7" s="29">
        <v>554</v>
      </c>
      <c r="H7" s="179">
        <f>SUM(D7:G7)</f>
        <v>2074</v>
      </c>
      <c r="I7" s="29">
        <v>1284</v>
      </c>
      <c r="J7" s="29">
        <v>741</v>
      </c>
      <c r="K7" s="29">
        <v>640</v>
      </c>
      <c r="L7" s="29">
        <v>998</v>
      </c>
      <c r="M7" s="29">
        <v>3663</v>
      </c>
      <c r="N7" s="247">
        <v>951</v>
      </c>
      <c r="O7" s="247">
        <v>1334</v>
      </c>
      <c r="P7" s="247">
        <v>822</v>
      </c>
      <c r="Q7" s="247">
        <v>1675</v>
      </c>
      <c r="R7" s="62">
        <f>SUM(N7:Q7)</f>
        <v>4782</v>
      </c>
      <c r="S7" s="247">
        <v>76</v>
      </c>
      <c r="T7" s="247">
        <v>307</v>
      </c>
      <c r="U7" s="247">
        <v>-339</v>
      </c>
      <c r="V7" s="247">
        <v>-2638</v>
      </c>
      <c r="W7" s="62">
        <f>SUM(S7:V7)</f>
        <v>-2594</v>
      </c>
      <c r="X7" s="247">
        <v>-1451</v>
      </c>
      <c r="Y7" s="247">
        <v>-7</v>
      </c>
      <c r="Z7" s="10"/>
    </row>
    <row r="8" spans="1:26" s="25" customFormat="1" ht="17.25" customHeight="1" thickBot="1">
      <c r="A8" s="10"/>
      <c r="B8" s="30" t="s">
        <v>26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180">
        <f aca="true" t="shared" si="0" ref="H8:H20">SUM(D8:G8)</f>
        <v>0</v>
      </c>
      <c r="I8" s="31">
        <v>0</v>
      </c>
      <c r="J8" s="31">
        <v>0</v>
      </c>
      <c r="K8" s="31">
        <v>0</v>
      </c>
      <c r="L8" s="31">
        <v>0</v>
      </c>
      <c r="M8" s="31">
        <f aca="true" t="shared" si="1" ref="M8:M18">SUM(I8:L8)</f>
        <v>0</v>
      </c>
      <c r="N8" s="248">
        <v>0</v>
      </c>
      <c r="O8" s="248">
        <v>0</v>
      </c>
      <c r="P8" s="248">
        <v>0</v>
      </c>
      <c r="Q8" s="248">
        <v>0</v>
      </c>
      <c r="R8" s="63">
        <f aca="true" t="shared" si="2" ref="R8:R18">SUM(N8:Q8)</f>
        <v>0</v>
      </c>
      <c r="S8" s="248">
        <v>0</v>
      </c>
      <c r="T8" s="248">
        <v>0</v>
      </c>
      <c r="U8" s="248">
        <v>0</v>
      </c>
      <c r="V8" s="248">
        <v>0</v>
      </c>
      <c r="W8" s="63">
        <f aca="true" t="shared" si="3" ref="W8:W20">SUM(S8:V8)</f>
        <v>0</v>
      </c>
      <c r="X8" s="248">
        <v>0</v>
      </c>
      <c r="Y8" s="248">
        <v>0</v>
      </c>
      <c r="Z8" s="10"/>
    </row>
    <row r="9" spans="1:26" s="25" customFormat="1" ht="17.25" customHeight="1">
      <c r="A9" s="10"/>
      <c r="B9" s="26" t="s">
        <v>27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181">
        <f t="shared" si="0"/>
        <v>0</v>
      </c>
      <c r="I9" s="32">
        <v>0</v>
      </c>
      <c r="J9" s="32">
        <v>0</v>
      </c>
      <c r="K9" s="32">
        <v>0</v>
      </c>
      <c r="L9" s="32">
        <v>53</v>
      </c>
      <c r="M9" s="32">
        <f t="shared" si="1"/>
        <v>53</v>
      </c>
      <c r="N9" s="249">
        <v>44</v>
      </c>
      <c r="O9" s="249">
        <v>23</v>
      </c>
      <c r="P9" s="249">
        <v>38</v>
      </c>
      <c r="Q9" s="249">
        <v>11</v>
      </c>
      <c r="R9" s="64">
        <f t="shared" si="2"/>
        <v>116</v>
      </c>
      <c r="S9" s="249">
        <v>19</v>
      </c>
      <c r="T9" s="249">
        <v>15</v>
      </c>
      <c r="U9" s="249">
        <v>10</v>
      </c>
      <c r="V9" s="249">
        <v>31</v>
      </c>
      <c r="W9" s="64">
        <f t="shared" si="3"/>
        <v>75</v>
      </c>
      <c r="X9" s="249">
        <v>12</v>
      </c>
      <c r="Y9" s="249">
        <v>20</v>
      </c>
      <c r="Z9" s="10"/>
    </row>
    <row r="10" spans="1:26" s="25" customFormat="1" ht="17.25" customHeight="1">
      <c r="A10" s="10"/>
      <c r="B10" s="33" t="s">
        <v>28</v>
      </c>
      <c r="C10" s="34">
        <v>16</v>
      </c>
      <c r="D10" s="34">
        <v>3</v>
      </c>
      <c r="E10" s="34">
        <v>9</v>
      </c>
      <c r="F10" s="34">
        <v>5</v>
      </c>
      <c r="G10" s="34">
        <v>15</v>
      </c>
      <c r="H10" s="182">
        <f t="shared" si="0"/>
        <v>32</v>
      </c>
      <c r="I10" s="34">
        <v>9</v>
      </c>
      <c r="J10" s="34">
        <v>13</v>
      </c>
      <c r="K10" s="34">
        <v>10</v>
      </c>
      <c r="L10" s="34">
        <v>18</v>
      </c>
      <c r="M10" s="34">
        <v>50</v>
      </c>
      <c r="N10" s="250">
        <v>7</v>
      </c>
      <c r="O10" s="250">
        <v>10</v>
      </c>
      <c r="P10" s="250">
        <v>31</v>
      </c>
      <c r="Q10" s="250">
        <v>18</v>
      </c>
      <c r="R10" s="65">
        <f t="shared" si="2"/>
        <v>66</v>
      </c>
      <c r="S10" s="250">
        <v>14</v>
      </c>
      <c r="T10" s="250">
        <v>22</v>
      </c>
      <c r="U10" s="250">
        <v>16</v>
      </c>
      <c r="V10" s="250">
        <v>18</v>
      </c>
      <c r="W10" s="65">
        <f t="shared" si="3"/>
        <v>70</v>
      </c>
      <c r="X10" s="250">
        <v>24</v>
      </c>
      <c r="Y10" s="250">
        <v>30</v>
      </c>
      <c r="Z10" s="10"/>
    </row>
    <row r="11" spans="1:26" s="25" customFormat="1" ht="17.25" customHeight="1">
      <c r="A11" s="10"/>
      <c r="B11" s="36" t="s">
        <v>29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183">
        <f t="shared" si="0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1"/>
        <v>0</v>
      </c>
      <c r="N11" s="251">
        <v>0</v>
      </c>
      <c r="O11" s="251">
        <v>0</v>
      </c>
      <c r="P11" s="251">
        <v>0</v>
      </c>
      <c r="Q11" s="251">
        <v>0</v>
      </c>
      <c r="R11" s="66">
        <f t="shared" si="2"/>
        <v>0</v>
      </c>
      <c r="S11" s="251">
        <v>0</v>
      </c>
      <c r="T11" s="251">
        <v>0</v>
      </c>
      <c r="U11" s="251">
        <v>0</v>
      </c>
      <c r="V11" s="251">
        <v>0</v>
      </c>
      <c r="W11" s="66">
        <f t="shared" si="3"/>
        <v>0</v>
      </c>
      <c r="X11" s="251">
        <v>0</v>
      </c>
      <c r="Y11" s="251">
        <v>0</v>
      </c>
      <c r="Z11" s="10"/>
    </row>
    <row r="12" spans="1:26" ht="17.25" customHeight="1">
      <c r="A12" s="10"/>
      <c r="B12" s="26" t="s">
        <v>30</v>
      </c>
      <c r="C12" s="68">
        <f>SUM(C10:C11)</f>
        <v>16</v>
      </c>
      <c r="D12" s="68">
        <f>SUM(D10:D11)</f>
        <v>3</v>
      </c>
      <c r="E12" s="68">
        <f>SUM(E10:E11)</f>
        <v>9</v>
      </c>
      <c r="F12" s="68">
        <f>SUM(F10:F11)</f>
        <v>5</v>
      </c>
      <c r="G12" s="68">
        <f>SUM(G10:G11)</f>
        <v>15</v>
      </c>
      <c r="H12" s="184">
        <f t="shared" si="0"/>
        <v>32</v>
      </c>
      <c r="I12" s="68">
        <f aca="true" t="shared" si="4" ref="I12:Q12">SUM(I10:I11)</f>
        <v>9</v>
      </c>
      <c r="J12" s="68">
        <f t="shared" si="4"/>
        <v>13</v>
      </c>
      <c r="K12" s="68">
        <f t="shared" si="4"/>
        <v>10</v>
      </c>
      <c r="L12" s="68">
        <f t="shared" si="4"/>
        <v>18</v>
      </c>
      <c r="M12" s="340">
        <f t="shared" si="4"/>
        <v>50</v>
      </c>
      <c r="N12" s="68">
        <f t="shared" si="4"/>
        <v>7</v>
      </c>
      <c r="O12" s="68">
        <f t="shared" si="4"/>
        <v>10</v>
      </c>
      <c r="P12" s="68">
        <f t="shared" si="4"/>
        <v>31</v>
      </c>
      <c r="Q12" s="68">
        <f t="shared" si="4"/>
        <v>18</v>
      </c>
      <c r="R12" s="68">
        <f t="shared" si="2"/>
        <v>66</v>
      </c>
      <c r="S12" s="68">
        <f>SUM(S10:S11)</f>
        <v>14</v>
      </c>
      <c r="T12" s="68">
        <f>SUM(T10:T11)</f>
        <v>22</v>
      </c>
      <c r="U12" s="68">
        <f>SUM(U10:U11)</f>
        <v>16</v>
      </c>
      <c r="V12" s="68">
        <f>SUM(V10:V11)</f>
        <v>18</v>
      </c>
      <c r="W12" s="68">
        <f t="shared" si="3"/>
        <v>70</v>
      </c>
      <c r="X12" s="68">
        <f>SUM(X10:X11)</f>
        <v>24</v>
      </c>
      <c r="Y12" s="68">
        <f>SUM(Y10:Y11)</f>
        <v>30</v>
      </c>
      <c r="Z12" s="10"/>
    </row>
    <row r="13" spans="1:26" ht="17.25" customHeight="1" thickBot="1">
      <c r="A13" s="10"/>
      <c r="B13" s="38" t="s">
        <v>31</v>
      </c>
      <c r="C13" s="62">
        <f>+C9+C12</f>
        <v>16</v>
      </c>
      <c r="D13" s="62">
        <f>+D9+D12</f>
        <v>3</v>
      </c>
      <c r="E13" s="62">
        <f>+E9+E12</f>
        <v>9</v>
      </c>
      <c r="F13" s="62">
        <f>+F9+F12</f>
        <v>5</v>
      </c>
      <c r="G13" s="62">
        <f>+G9+G12</f>
        <v>15</v>
      </c>
      <c r="H13" s="179">
        <f t="shared" si="0"/>
        <v>32</v>
      </c>
      <c r="I13" s="62">
        <f aca="true" t="shared" si="5" ref="I13:Q13">+I9+I12</f>
        <v>9</v>
      </c>
      <c r="J13" s="62">
        <f t="shared" si="5"/>
        <v>13</v>
      </c>
      <c r="K13" s="62">
        <f t="shared" si="5"/>
        <v>10</v>
      </c>
      <c r="L13" s="62">
        <f t="shared" si="5"/>
        <v>71</v>
      </c>
      <c r="M13" s="281">
        <f t="shared" si="5"/>
        <v>103</v>
      </c>
      <c r="N13" s="62">
        <f t="shared" si="5"/>
        <v>51</v>
      </c>
      <c r="O13" s="62">
        <f t="shared" si="5"/>
        <v>33</v>
      </c>
      <c r="P13" s="62">
        <f t="shared" si="5"/>
        <v>69</v>
      </c>
      <c r="Q13" s="62">
        <f t="shared" si="5"/>
        <v>29</v>
      </c>
      <c r="R13" s="62">
        <f t="shared" si="2"/>
        <v>182</v>
      </c>
      <c r="S13" s="62">
        <f>+S9+S12</f>
        <v>33</v>
      </c>
      <c r="T13" s="62">
        <f>+T9+T12</f>
        <v>37</v>
      </c>
      <c r="U13" s="62">
        <f>+U9+U12</f>
        <v>26</v>
      </c>
      <c r="V13" s="62">
        <f>+V9+V12</f>
        <v>49</v>
      </c>
      <c r="W13" s="62">
        <f t="shared" si="3"/>
        <v>145</v>
      </c>
      <c r="X13" s="62">
        <f>+X9+X12</f>
        <v>36</v>
      </c>
      <c r="Y13" s="62">
        <f>+Y9+Y12</f>
        <v>50</v>
      </c>
      <c r="Z13" s="10"/>
    </row>
    <row r="14" spans="1:26" ht="29.25" customHeight="1" thickBot="1">
      <c r="A14" s="10"/>
      <c r="B14" s="285" t="s">
        <v>143</v>
      </c>
      <c r="C14" s="63">
        <f>+C7-C8-C13</f>
        <v>1072</v>
      </c>
      <c r="D14" s="63">
        <f>+D7-D8-D13</f>
        <v>272</v>
      </c>
      <c r="E14" s="63">
        <f>+E7-E8-E13</f>
        <v>713</v>
      </c>
      <c r="F14" s="63">
        <f>+F7-F8-F13</f>
        <v>518</v>
      </c>
      <c r="G14" s="63">
        <f>+G7-G8-G13</f>
        <v>539</v>
      </c>
      <c r="H14" s="180">
        <f t="shared" si="0"/>
        <v>2042</v>
      </c>
      <c r="I14" s="63">
        <f aca="true" t="shared" si="6" ref="I14:Q14">+I7-I8-I13</f>
        <v>1275</v>
      </c>
      <c r="J14" s="63">
        <f t="shared" si="6"/>
        <v>728</v>
      </c>
      <c r="K14" s="63">
        <f t="shared" si="6"/>
        <v>630</v>
      </c>
      <c r="L14" s="63">
        <f t="shared" si="6"/>
        <v>927</v>
      </c>
      <c r="M14" s="341">
        <f t="shared" si="6"/>
        <v>3560</v>
      </c>
      <c r="N14" s="63">
        <f t="shared" si="6"/>
        <v>900</v>
      </c>
      <c r="O14" s="63">
        <f t="shared" si="6"/>
        <v>1301</v>
      </c>
      <c r="P14" s="63">
        <f t="shared" si="6"/>
        <v>753</v>
      </c>
      <c r="Q14" s="63">
        <f t="shared" si="6"/>
        <v>1646</v>
      </c>
      <c r="R14" s="63">
        <f t="shared" si="2"/>
        <v>4600</v>
      </c>
      <c r="S14" s="63">
        <f>+S7-S8-S13</f>
        <v>43</v>
      </c>
      <c r="T14" s="63">
        <f>+T7-T8-T13</f>
        <v>270</v>
      </c>
      <c r="U14" s="63">
        <f>+U7-U8-U13</f>
        <v>-365</v>
      </c>
      <c r="V14" s="63">
        <f>+V7-V8-V13</f>
        <v>-2687</v>
      </c>
      <c r="W14" s="63">
        <f t="shared" si="3"/>
        <v>-2739</v>
      </c>
      <c r="X14" s="63">
        <f>+X7-X8-X13</f>
        <v>-1487</v>
      </c>
      <c r="Y14" s="63">
        <f>+Y7-Y8-Y13</f>
        <v>-57</v>
      </c>
      <c r="Z14" s="10"/>
    </row>
    <row r="15" spans="1:26" s="25" customFormat="1" ht="17.25" customHeight="1">
      <c r="A15" s="10"/>
      <c r="B15" s="26" t="s">
        <v>32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181">
        <f t="shared" si="0"/>
        <v>0</v>
      </c>
      <c r="I15" s="32">
        <v>0</v>
      </c>
      <c r="J15" s="32">
        <v>0</v>
      </c>
      <c r="K15" s="32">
        <v>0</v>
      </c>
      <c r="L15" s="32">
        <v>0</v>
      </c>
      <c r="M15" s="32">
        <f t="shared" si="1"/>
        <v>0</v>
      </c>
      <c r="N15" s="249">
        <v>0</v>
      </c>
      <c r="O15" s="249">
        <v>0</v>
      </c>
      <c r="P15" s="249">
        <v>0</v>
      </c>
      <c r="Q15" s="249">
        <v>0</v>
      </c>
      <c r="R15" s="64">
        <f t="shared" si="2"/>
        <v>0</v>
      </c>
      <c r="S15" s="249">
        <v>0</v>
      </c>
      <c r="T15" s="249">
        <v>0</v>
      </c>
      <c r="U15" s="249">
        <v>0</v>
      </c>
      <c r="V15" s="249">
        <v>0</v>
      </c>
      <c r="W15" s="64">
        <f t="shared" si="3"/>
        <v>0</v>
      </c>
      <c r="X15" s="249">
        <v>0</v>
      </c>
      <c r="Y15" s="249">
        <v>0</v>
      </c>
      <c r="Z15" s="10"/>
    </row>
    <row r="16" spans="1:26" ht="26.25" thickBot="1">
      <c r="A16" s="10"/>
      <c r="B16" s="286" t="s">
        <v>144</v>
      </c>
      <c r="C16" s="62">
        <f>+C14-C15</f>
        <v>1072</v>
      </c>
      <c r="D16" s="62">
        <f aca="true" t="shared" si="7" ref="D16:Y16">+D14-D15</f>
        <v>272</v>
      </c>
      <c r="E16" s="62">
        <f t="shared" si="7"/>
        <v>713</v>
      </c>
      <c r="F16" s="62">
        <f t="shared" si="7"/>
        <v>518</v>
      </c>
      <c r="G16" s="62">
        <f t="shared" si="7"/>
        <v>539</v>
      </c>
      <c r="H16" s="62">
        <f t="shared" si="7"/>
        <v>2042</v>
      </c>
      <c r="I16" s="62">
        <f t="shared" si="7"/>
        <v>1275</v>
      </c>
      <c r="J16" s="62">
        <f t="shared" si="7"/>
        <v>728</v>
      </c>
      <c r="K16" s="62">
        <f t="shared" si="7"/>
        <v>630</v>
      </c>
      <c r="L16" s="62">
        <f t="shared" si="7"/>
        <v>927</v>
      </c>
      <c r="M16" s="62">
        <f t="shared" si="7"/>
        <v>3560</v>
      </c>
      <c r="N16" s="62">
        <f t="shared" si="7"/>
        <v>900</v>
      </c>
      <c r="O16" s="62">
        <f t="shared" si="7"/>
        <v>1301</v>
      </c>
      <c r="P16" s="62">
        <f t="shared" si="7"/>
        <v>753</v>
      </c>
      <c r="Q16" s="62">
        <f t="shared" si="7"/>
        <v>1646</v>
      </c>
      <c r="R16" s="62">
        <f t="shared" si="7"/>
        <v>4600</v>
      </c>
      <c r="S16" s="62">
        <f t="shared" si="7"/>
        <v>43</v>
      </c>
      <c r="T16" s="62">
        <f t="shared" si="7"/>
        <v>270</v>
      </c>
      <c r="U16" s="62">
        <f t="shared" si="7"/>
        <v>-365</v>
      </c>
      <c r="V16" s="62">
        <f t="shared" si="7"/>
        <v>-2687</v>
      </c>
      <c r="W16" s="62">
        <f t="shared" si="7"/>
        <v>-2739</v>
      </c>
      <c r="X16" s="62">
        <f t="shared" si="7"/>
        <v>-1487</v>
      </c>
      <c r="Y16" s="62">
        <f t="shared" si="7"/>
        <v>-57</v>
      </c>
      <c r="Z16" s="10"/>
    </row>
    <row r="17" spans="1:26" s="25" customFormat="1" ht="17.25" customHeight="1">
      <c r="A17" s="10"/>
      <c r="B17" s="26" t="s">
        <v>33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8">
        <f t="shared" si="0"/>
        <v>0</v>
      </c>
      <c r="I17" s="17">
        <v>0</v>
      </c>
      <c r="J17" s="17">
        <v>0</v>
      </c>
      <c r="K17" s="17">
        <v>0</v>
      </c>
      <c r="L17" s="17">
        <v>0</v>
      </c>
      <c r="M17" s="17">
        <f t="shared" si="1"/>
        <v>0</v>
      </c>
      <c r="N17" s="246">
        <v>0</v>
      </c>
      <c r="O17" s="246">
        <v>0</v>
      </c>
      <c r="P17" s="246">
        <v>0</v>
      </c>
      <c r="Q17" s="246">
        <v>0</v>
      </c>
      <c r="R17" s="68">
        <f t="shared" si="2"/>
        <v>0</v>
      </c>
      <c r="S17" s="246">
        <v>0</v>
      </c>
      <c r="T17" s="246">
        <v>0</v>
      </c>
      <c r="U17" s="246">
        <v>0</v>
      </c>
      <c r="V17" s="246">
        <v>0</v>
      </c>
      <c r="W17" s="68">
        <f t="shared" si="3"/>
        <v>0</v>
      </c>
      <c r="X17" s="246">
        <v>0</v>
      </c>
      <c r="Y17" s="246">
        <v>0</v>
      </c>
      <c r="Z17" s="10"/>
    </row>
    <row r="18" spans="1:26" s="25" customFormat="1" ht="17.25" customHeight="1">
      <c r="A18" s="10"/>
      <c r="B18" s="21" t="s">
        <v>34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185">
        <f t="shared" si="0"/>
        <v>0</v>
      </c>
      <c r="I18" s="39">
        <v>0</v>
      </c>
      <c r="J18" s="39">
        <v>0</v>
      </c>
      <c r="K18" s="39">
        <v>0</v>
      </c>
      <c r="L18" s="39">
        <v>0</v>
      </c>
      <c r="M18" s="39">
        <f t="shared" si="1"/>
        <v>0</v>
      </c>
      <c r="N18" s="260">
        <v>0</v>
      </c>
      <c r="O18" s="260">
        <v>0</v>
      </c>
      <c r="P18" s="260">
        <v>0</v>
      </c>
      <c r="Q18" s="260">
        <v>0</v>
      </c>
      <c r="R18" s="71">
        <f t="shared" si="2"/>
        <v>0</v>
      </c>
      <c r="S18" s="260">
        <v>0</v>
      </c>
      <c r="T18" s="260">
        <v>0</v>
      </c>
      <c r="U18" s="260">
        <v>0</v>
      </c>
      <c r="V18" s="260">
        <v>0</v>
      </c>
      <c r="W18" s="71">
        <f t="shared" si="3"/>
        <v>0</v>
      </c>
      <c r="X18" s="260">
        <v>0</v>
      </c>
      <c r="Y18" s="260">
        <v>0</v>
      </c>
      <c r="Z18" s="10"/>
    </row>
    <row r="19" spans="1:26" s="25" customFormat="1" ht="17.25" customHeight="1">
      <c r="A19" s="10"/>
      <c r="B19" s="26" t="s">
        <v>35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8">
        <f t="shared" si="0"/>
        <v>0</v>
      </c>
      <c r="I19" s="17" t="s">
        <v>36</v>
      </c>
      <c r="J19" s="17" t="s">
        <v>36</v>
      </c>
      <c r="K19" s="17" t="s">
        <v>36</v>
      </c>
      <c r="L19" s="37" t="s">
        <v>36</v>
      </c>
      <c r="M19" s="37" t="s">
        <v>36</v>
      </c>
      <c r="N19" s="251" t="s">
        <v>36</v>
      </c>
      <c r="O19" s="251" t="s">
        <v>36</v>
      </c>
      <c r="P19" s="251" t="s">
        <v>36</v>
      </c>
      <c r="Q19" s="251" t="s">
        <v>36</v>
      </c>
      <c r="R19" s="37" t="s">
        <v>36</v>
      </c>
      <c r="S19" s="251" t="s">
        <v>36</v>
      </c>
      <c r="T19" s="251" t="s">
        <v>36</v>
      </c>
      <c r="U19" s="251" t="s">
        <v>36</v>
      </c>
      <c r="V19" s="251" t="s">
        <v>36</v>
      </c>
      <c r="W19" s="251" t="s">
        <v>36</v>
      </c>
      <c r="X19" s="251" t="s">
        <v>36</v>
      </c>
      <c r="Y19" s="251">
        <v>0</v>
      </c>
      <c r="Z19" s="10"/>
    </row>
    <row r="20" spans="1:26" s="25" customFormat="1" ht="17.25" customHeight="1" thickBot="1">
      <c r="A20" s="10"/>
      <c r="B20" s="38" t="s">
        <v>135</v>
      </c>
      <c r="C20" s="62">
        <f>SUM(C16:C19)</f>
        <v>1072</v>
      </c>
      <c r="D20" s="62">
        <f>SUM(D16:D19)</f>
        <v>272</v>
      </c>
      <c r="E20" s="62">
        <f>SUM(E16:E19)</f>
        <v>713</v>
      </c>
      <c r="F20" s="62">
        <f>SUM(F16:F19)</f>
        <v>518</v>
      </c>
      <c r="G20" s="62">
        <f>SUM(G16:G19)</f>
        <v>539</v>
      </c>
      <c r="H20" s="179">
        <f t="shared" si="0"/>
        <v>2042</v>
      </c>
      <c r="I20" s="62">
        <f>SUM(I16:I19)</f>
        <v>1275</v>
      </c>
      <c r="J20" s="62">
        <f>SUM(J16:J19)</f>
        <v>728</v>
      </c>
      <c r="K20" s="62">
        <f>SUM(K16:K19)</f>
        <v>630</v>
      </c>
      <c r="L20" s="62">
        <f>SUM(L16:L19)</f>
        <v>927</v>
      </c>
      <c r="M20" s="179">
        <f>SUM(I20:L20)</f>
        <v>3560</v>
      </c>
      <c r="N20" s="62">
        <f>SUM(N16:N19)</f>
        <v>900</v>
      </c>
      <c r="O20" s="62">
        <f>SUM(O16:O19)</f>
        <v>1301</v>
      </c>
      <c r="P20" s="62">
        <f>SUM(P16:P19)</f>
        <v>753</v>
      </c>
      <c r="Q20" s="62">
        <f>SUM(Q16:Q19)</f>
        <v>1646</v>
      </c>
      <c r="R20" s="62">
        <f>SUM(N20:Q20)</f>
        <v>4600</v>
      </c>
      <c r="S20" s="62">
        <f>SUM(S16:S19)</f>
        <v>43</v>
      </c>
      <c r="T20" s="62">
        <f>SUM(T16:T19)</f>
        <v>270</v>
      </c>
      <c r="U20" s="62">
        <f>SUM(U16:U19)</f>
        <v>-365</v>
      </c>
      <c r="V20" s="62">
        <f>SUM(V16:V19)</f>
        <v>-2687</v>
      </c>
      <c r="W20" s="62">
        <f t="shared" si="3"/>
        <v>-2739</v>
      </c>
      <c r="X20" s="62">
        <f>SUM(X16:X19)</f>
        <v>-1487</v>
      </c>
      <c r="Y20" s="62">
        <f>SUM(Y16:Y19)</f>
        <v>-57</v>
      </c>
      <c r="Z20" s="10"/>
    </row>
    <row r="21" spans="1:26" s="25" customFormat="1" ht="21" customHeight="1" thickBot="1">
      <c r="A21" s="10"/>
      <c r="B21" s="288" t="s">
        <v>173</v>
      </c>
      <c r="C21" s="87">
        <v>1072</v>
      </c>
      <c r="D21" s="87">
        <v>272</v>
      </c>
      <c r="E21" s="87">
        <v>713</v>
      </c>
      <c r="F21" s="87">
        <v>518</v>
      </c>
      <c r="G21" s="87">
        <v>539</v>
      </c>
      <c r="H21" s="87">
        <f>SUM(D21:G21)</f>
        <v>2042</v>
      </c>
      <c r="I21" s="87">
        <v>1275</v>
      </c>
      <c r="J21" s="87">
        <v>728</v>
      </c>
      <c r="K21" s="87">
        <v>630</v>
      </c>
      <c r="L21" s="87">
        <v>927</v>
      </c>
      <c r="M21" s="87">
        <v>3560</v>
      </c>
      <c r="N21" s="87">
        <v>900</v>
      </c>
      <c r="O21" s="87">
        <v>1301</v>
      </c>
      <c r="P21" s="87">
        <v>753</v>
      </c>
      <c r="Q21" s="87">
        <v>1646</v>
      </c>
      <c r="R21" s="87">
        <f>SUM(N21:Q21)</f>
        <v>4600</v>
      </c>
      <c r="S21" s="87">
        <v>43</v>
      </c>
      <c r="T21" s="87">
        <v>270</v>
      </c>
      <c r="U21" s="87">
        <v>-365</v>
      </c>
      <c r="V21" s="87">
        <v>-2687</v>
      </c>
      <c r="W21" s="87">
        <f>SUM(S21:V21)</f>
        <v>-2739</v>
      </c>
      <c r="X21" s="87">
        <v>-1487</v>
      </c>
      <c r="Y21" s="87">
        <v>-57</v>
      </c>
      <c r="Z21" s="10"/>
    </row>
    <row r="22" spans="1:26" s="25" customFormat="1" ht="17.25" customHeight="1">
      <c r="A22" s="10"/>
      <c r="B22" s="26"/>
      <c r="C22" s="17"/>
      <c r="D22" s="17"/>
      <c r="E22" s="17"/>
      <c r="F22" s="17"/>
      <c r="G22" s="17"/>
      <c r="H22" s="178"/>
      <c r="I22" s="17"/>
      <c r="J22" s="17"/>
      <c r="K22" s="17"/>
      <c r="L22" s="17"/>
      <c r="M22" s="17"/>
      <c r="N22" s="246"/>
      <c r="O22" s="246"/>
      <c r="P22" s="246"/>
      <c r="Q22" s="246"/>
      <c r="R22" s="68"/>
      <c r="S22" s="246"/>
      <c r="T22" s="246"/>
      <c r="U22" s="246"/>
      <c r="V22" s="246"/>
      <c r="W22" s="68"/>
      <c r="X22" s="246"/>
      <c r="Y22" s="246"/>
      <c r="Z22" s="10"/>
    </row>
    <row r="23" spans="1:26" ht="17.25" customHeight="1">
      <c r="A23" s="53"/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3"/>
    </row>
    <row r="27" ht="12" customHeight="1"/>
    <row r="36" ht="11.25" customHeight="1"/>
    <row r="51" ht="11.25" customHeight="1"/>
    <row r="59" ht="13.5" customHeight="1"/>
    <row r="75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851562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17" width="14.7109375" style="1" hidden="1" customWidth="1" outlineLevel="1"/>
    <col min="18" max="18" width="14.7109375" style="1" customWidth="1" collapsed="1"/>
    <col min="19" max="25" width="14.7109375" style="1" customWidth="1"/>
    <col min="26" max="16384" width="1.7109375" style="1" customWidth="1"/>
  </cols>
  <sheetData>
    <row r="1" spans="1:26" s="5" customFormat="1" ht="19.5" customHeight="1">
      <c r="A1" s="2"/>
      <c r="B1" s="407" t="s">
        <v>37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</row>
    <row r="2" spans="1:26" s="5" customFormat="1" ht="19.5" customHeight="1">
      <c r="A2" s="6"/>
      <c r="B2" s="408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55</v>
      </c>
      <c r="O2" s="7" t="s">
        <v>94</v>
      </c>
      <c r="P2" s="7" t="s">
        <v>96</v>
      </c>
      <c r="Q2" s="7" t="s">
        <v>97</v>
      </c>
      <c r="R2" s="8">
        <v>2007</v>
      </c>
      <c r="S2" s="7" t="s">
        <v>100</v>
      </c>
      <c r="T2" s="7" t="s">
        <v>140</v>
      </c>
      <c r="U2" s="7" t="s">
        <v>141</v>
      </c>
      <c r="V2" s="7" t="s">
        <v>142</v>
      </c>
      <c r="W2" s="8">
        <v>2008</v>
      </c>
      <c r="X2" s="7" t="s">
        <v>165</v>
      </c>
      <c r="Y2" s="7" t="s">
        <v>194</v>
      </c>
      <c r="Z2" s="6"/>
    </row>
    <row r="3" spans="1:26" s="11" customFormat="1" ht="15.75" customHeight="1">
      <c r="A3" s="10"/>
      <c r="B3" s="10"/>
      <c r="C3" s="348" t="s">
        <v>162</v>
      </c>
      <c r="D3" s="348" t="s">
        <v>162</v>
      </c>
      <c r="E3" s="348" t="s">
        <v>162</v>
      </c>
      <c r="F3" s="348" t="s">
        <v>162</v>
      </c>
      <c r="G3" s="348" t="s">
        <v>162</v>
      </c>
      <c r="H3" s="348" t="s">
        <v>162</v>
      </c>
      <c r="I3" s="348" t="s">
        <v>162</v>
      </c>
      <c r="J3" s="348" t="s">
        <v>162</v>
      </c>
      <c r="K3" s="348" t="s">
        <v>162</v>
      </c>
      <c r="L3" s="348" t="s">
        <v>162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6.5" thickBot="1">
      <c r="A4" s="10"/>
      <c r="B4" s="12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10"/>
    </row>
    <row r="5" spans="1:26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10"/>
    </row>
    <row r="6" spans="1:26" ht="17.25" customHeight="1">
      <c r="A6" s="10"/>
      <c r="B6" s="16" t="s">
        <v>167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0"/>
    </row>
    <row r="7" spans="1:26" s="25" customFormat="1" ht="17.25" customHeight="1">
      <c r="A7" s="10"/>
      <c r="B7" s="18" t="s">
        <v>21</v>
      </c>
      <c r="C7" s="19">
        <v>7495</v>
      </c>
      <c r="D7" s="19">
        <v>1874</v>
      </c>
      <c r="E7" s="19">
        <v>2096</v>
      </c>
      <c r="F7" s="19">
        <v>1612</v>
      </c>
      <c r="G7" s="19">
        <v>1308</v>
      </c>
      <c r="H7" s="176">
        <f>SUM(D7:G7)</f>
        <v>6890</v>
      </c>
      <c r="I7" s="19">
        <v>1632</v>
      </c>
      <c r="J7" s="19">
        <v>1834</v>
      </c>
      <c r="K7" s="19">
        <v>1555</v>
      </c>
      <c r="L7" s="19">
        <v>1387</v>
      </c>
      <c r="M7" s="244">
        <v>6407</v>
      </c>
      <c r="N7" s="244">
        <v>2057</v>
      </c>
      <c r="O7" s="244">
        <v>2222</v>
      </c>
      <c r="P7" s="244">
        <v>1897</v>
      </c>
      <c r="Q7" s="244">
        <v>2127</v>
      </c>
      <c r="R7" s="176">
        <f>SUM(N7:Q7)</f>
        <v>8303</v>
      </c>
      <c r="S7" s="244">
        <v>2072</v>
      </c>
      <c r="T7" s="244">
        <v>1832</v>
      </c>
      <c r="U7" s="244">
        <v>1879</v>
      </c>
      <c r="V7" s="244">
        <v>2626</v>
      </c>
      <c r="W7" s="176">
        <f>SUM(S7:V7)</f>
        <v>8409</v>
      </c>
      <c r="X7" s="244">
        <v>1998</v>
      </c>
      <c r="Y7" s="244">
        <v>1187</v>
      </c>
      <c r="Z7" s="10"/>
    </row>
    <row r="8" spans="1:26" s="25" customFormat="1" ht="17.25" customHeight="1">
      <c r="A8" s="10"/>
      <c r="B8" s="21" t="s">
        <v>22</v>
      </c>
      <c r="C8" s="22">
        <v>13385</v>
      </c>
      <c r="D8" s="22">
        <v>3198</v>
      </c>
      <c r="E8" s="22">
        <v>3417</v>
      </c>
      <c r="F8" s="22">
        <v>3705</v>
      </c>
      <c r="G8" s="22">
        <v>4053</v>
      </c>
      <c r="H8" s="177">
        <f aca="true" t="shared" si="0" ref="H8:H24">SUM(D8:G8)</f>
        <v>14373</v>
      </c>
      <c r="I8" s="22">
        <v>4269</v>
      </c>
      <c r="J8" s="22">
        <v>4447</v>
      </c>
      <c r="K8" s="22">
        <v>3949</v>
      </c>
      <c r="L8" s="22">
        <v>5089</v>
      </c>
      <c r="M8" s="245">
        <v>17298</v>
      </c>
      <c r="N8" s="245">
        <v>4870</v>
      </c>
      <c r="O8" s="245">
        <v>5159</v>
      </c>
      <c r="P8" s="245">
        <v>4140</v>
      </c>
      <c r="Q8" s="245">
        <v>4791</v>
      </c>
      <c r="R8" s="177">
        <f aca="true" t="shared" si="1" ref="R8:R24">SUM(N8:Q8)</f>
        <v>18960</v>
      </c>
      <c r="S8" s="245">
        <v>3829</v>
      </c>
      <c r="T8" s="245">
        <v>4091</v>
      </c>
      <c r="U8" s="245">
        <v>3637</v>
      </c>
      <c r="V8" s="245">
        <v>3198</v>
      </c>
      <c r="W8" s="177">
        <f aca="true" t="shared" si="2" ref="W8:W24">SUM(S8:V8)</f>
        <v>14755</v>
      </c>
      <c r="X8" s="245">
        <v>2933</v>
      </c>
      <c r="Y8" s="245">
        <v>3540</v>
      </c>
      <c r="Z8" s="10"/>
    </row>
    <row r="9" spans="1:26" s="25" customFormat="1" ht="17.25" customHeight="1">
      <c r="A9" s="10"/>
      <c r="B9" s="21" t="s">
        <v>23</v>
      </c>
      <c r="C9" s="22">
        <v>3656</v>
      </c>
      <c r="D9" s="22">
        <v>1676</v>
      </c>
      <c r="E9" s="22">
        <v>638</v>
      </c>
      <c r="F9" s="22">
        <v>2023</v>
      </c>
      <c r="G9" s="22">
        <v>1286</v>
      </c>
      <c r="H9" s="177">
        <f t="shared" si="0"/>
        <v>5623</v>
      </c>
      <c r="I9" s="22">
        <v>3355</v>
      </c>
      <c r="J9" s="22">
        <v>1371</v>
      </c>
      <c r="K9" s="22">
        <v>1693</v>
      </c>
      <c r="L9" s="22">
        <v>2956</v>
      </c>
      <c r="M9" s="245">
        <v>9374</v>
      </c>
      <c r="N9" s="245">
        <v>3215</v>
      </c>
      <c r="O9" s="245">
        <v>3811</v>
      </c>
      <c r="P9" s="245">
        <v>-159</v>
      </c>
      <c r="Q9" s="245">
        <v>-721</v>
      </c>
      <c r="R9" s="177">
        <f t="shared" si="1"/>
        <v>6146</v>
      </c>
      <c r="S9" s="245">
        <v>-1777</v>
      </c>
      <c r="T9" s="245">
        <v>890</v>
      </c>
      <c r="U9" s="245">
        <v>-2251</v>
      </c>
      <c r="V9" s="245">
        <v>-6715</v>
      </c>
      <c r="W9" s="177">
        <f t="shared" si="2"/>
        <v>-9853</v>
      </c>
      <c r="X9" s="245">
        <v>4899</v>
      </c>
      <c r="Y9" s="245">
        <v>3214</v>
      </c>
      <c r="Z9" s="10"/>
    </row>
    <row r="10" spans="1:26" s="25" customFormat="1" ht="17.25" customHeight="1">
      <c r="A10" s="10"/>
      <c r="B10" s="26" t="s">
        <v>24</v>
      </c>
      <c r="C10" s="17">
        <v>1409</v>
      </c>
      <c r="D10" s="17">
        <v>360</v>
      </c>
      <c r="E10" s="17">
        <v>544</v>
      </c>
      <c r="F10" s="17">
        <v>260</v>
      </c>
      <c r="G10" s="17">
        <v>365</v>
      </c>
      <c r="H10" s="178">
        <f t="shared" si="0"/>
        <v>1529</v>
      </c>
      <c r="I10" s="17">
        <v>385</v>
      </c>
      <c r="J10" s="17">
        <v>395</v>
      </c>
      <c r="K10" s="17">
        <v>239</v>
      </c>
      <c r="L10" s="17">
        <v>384</v>
      </c>
      <c r="M10" s="246">
        <v>1401</v>
      </c>
      <c r="N10" s="246">
        <v>400</v>
      </c>
      <c r="O10" s="246">
        <v>399</v>
      </c>
      <c r="P10" s="246">
        <v>70</v>
      </c>
      <c r="Q10" s="246">
        <v>261</v>
      </c>
      <c r="R10" s="178">
        <f t="shared" si="1"/>
        <v>1130</v>
      </c>
      <c r="S10" s="246">
        <v>-1198</v>
      </c>
      <c r="T10" s="246">
        <v>930</v>
      </c>
      <c r="U10" s="246">
        <v>-242</v>
      </c>
      <c r="V10" s="246">
        <v>-939</v>
      </c>
      <c r="W10" s="178">
        <f t="shared" si="2"/>
        <v>-1449</v>
      </c>
      <c r="X10" s="246">
        <v>-273</v>
      </c>
      <c r="Y10" s="246">
        <v>669</v>
      </c>
      <c r="Z10" s="10"/>
    </row>
    <row r="11" spans="1:26" s="25" customFormat="1" ht="17.25" customHeight="1" thickBot="1">
      <c r="A11" s="10"/>
      <c r="B11" s="28" t="s">
        <v>25</v>
      </c>
      <c r="C11" s="62">
        <f>SUM(C7:C10)</f>
        <v>25945</v>
      </c>
      <c r="D11" s="62">
        <f>SUM(D7:D10)</f>
        <v>7108</v>
      </c>
      <c r="E11" s="62">
        <f>SUM(E7:E10)</f>
        <v>6695</v>
      </c>
      <c r="F11" s="62">
        <f>SUM(F7:F10)</f>
        <v>7600</v>
      </c>
      <c r="G11" s="62">
        <f>SUM(G7:G10)</f>
        <v>7012</v>
      </c>
      <c r="H11" s="179">
        <f t="shared" si="0"/>
        <v>28415</v>
      </c>
      <c r="I11" s="62">
        <f aca="true" t="shared" si="3" ref="I11:Q11">SUM(I7:I10)</f>
        <v>9641</v>
      </c>
      <c r="J11" s="62">
        <f t="shared" si="3"/>
        <v>8047</v>
      </c>
      <c r="K11" s="62">
        <f t="shared" si="3"/>
        <v>7436</v>
      </c>
      <c r="L11" s="62">
        <f t="shared" si="3"/>
        <v>9816</v>
      </c>
      <c r="M11" s="179">
        <f t="shared" si="3"/>
        <v>34480</v>
      </c>
      <c r="N11" s="179">
        <f t="shared" si="3"/>
        <v>10542</v>
      </c>
      <c r="O11" s="179">
        <f t="shared" si="3"/>
        <v>11591</v>
      </c>
      <c r="P11" s="179">
        <f t="shared" si="3"/>
        <v>5948</v>
      </c>
      <c r="Q11" s="179">
        <f t="shared" si="3"/>
        <v>6458</v>
      </c>
      <c r="R11" s="179">
        <f t="shared" si="1"/>
        <v>34539</v>
      </c>
      <c r="S11" s="179">
        <f>SUM(S7:S10)</f>
        <v>2926</v>
      </c>
      <c r="T11" s="179">
        <f>SUM(T7:T10)</f>
        <v>7743</v>
      </c>
      <c r="U11" s="179">
        <f>SUM(U7:U10)</f>
        <v>3023</v>
      </c>
      <c r="V11" s="179">
        <f>SUM(V7:V10)</f>
        <v>-1830</v>
      </c>
      <c r="W11" s="179">
        <f t="shared" si="2"/>
        <v>11862</v>
      </c>
      <c r="X11" s="179">
        <f>SUM(X7:X10)</f>
        <v>9557</v>
      </c>
      <c r="Y11" s="179">
        <f>SUM(Y7:Y10)</f>
        <v>8610</v>
      </c>
      <c r="Z11" s="10"/>
    </row>
    <row r="12" spans="1:26" ht="17.25" customHeight="1" thickBot="1">
      <c r="A12" s="10"/>
      <c r="B12" s="30" t="s">
        <v>26</v>
      </c>
      <c r="C12" s="31">
        <v>83</v>
      </c>
      <c r="D12" s="31">
        <v>-34</v>
      </c>
      <c r="E12" s="31">
        <v>-30</v>
      </c>
      <c r="F12" s="31">
        <v>-46</v>
      </c>
      <c r="G12" s="31">
        <v>-34</v>
      </c>
      <c r="H12" s="180">
        <f t="shared" si="0"/>
        <v>-144</v>
      </c>
      <c r="I12" s="31">
        <v>-61</v>
      </c>
      <c r="J12" s="31">
        <v>10</v>
      </c>
      <c r="K12" s="31">
        <v>-40</v>
      </c>
      <c r="L12" s="31">
        <v>-20</v>
      </c>
      <c r="M12" s="248">
        <v>-111</v>
      </c>
      <c r="N12" s="248">
        <v>53</v>
      </c>
      <c r="O12" s="248">
        <v>-20</v>
      </c>
      <c r="P12" s="248">
        <v>4</v>
      </c>
      <c r="Q12" s="248">
        <v>203</v>
      </c>
      <c r="R12" s="180">
        <f t="shared" si="1"/>
        <v>240</v>
      </c>
      <c r="S12" s="248">
        <v>151</v>
      </c>
      <c r="T12" s="248">
        <v>45</v>
      </c>
      <c r="U12" s="248">
        <v>131</v>
      </c>
      <c r="V12" s="248">
        <v>486</v>
      </c>
      <c r="W12" s="180">
        <f t="shared" si="2"/>
        <v>813</v>
      </c>
      <c r="X12" s="248">
        <v>183</v>
      </c>
      <c r="Y12" s="248">
        <v>310</v>
      </c>
      <c r="Z12" s="10"/>
    </row>
    <row r="13" spans="1:26" ht="17.25" customHeight="1">
      <c r="A13" s="10"/>
      <c r="B13" s="26" t="s">
        <v>27</v>
      </c>
      <c r="C13" s="32">
        <v>11951</v>
      </c>
      <c r="D13" s="32">
        <v>3296</v>
      </c>
      <c r="E13" s="32">
        <v>3099</v>
      </c>
      <c r="F13" s="32">
        <v>3595</v>
      </c>
      <c r="G13" s="32">
        <v>3984</v>
      </c>
      <c r="H13" s="181">
        <f t="shared" si="0"/>
        <v>13974</v>
      </c>
      <c r="I13" s="32">
        <v>4473</v>
      </c>
      <c r="J13" s="32">
        <v>3697</v>
      </c>
      <c r="K13" s="32">
        <v>3427</v>
      </c>
      <c r="L13" s="32">
        <v>4047</v>
      </c>
      <c r="M13" s="249">
        <v>15467</v>
      </c>
      <c r="N13" s="249">
        <v>4877</v>
      </c>
      <c r="O13" s="249">
        <v>5357</v>
      </c>
      <c r="P13" s="249">
        <v>2323</v>
      </c>
      <c r="Q13" s="249">
        <v>3425</v>
      </c>
      <c r="R13" s="181">
        <f t="shared" si="1"/>
        <v>15982</v>
      </c>
      <c r="S13" s="249">
        <v>3213</v>
      </c>
      <c r="T13" s="249">
        <v>4029</v>
      </c>
      <c r="U13" s="249">
        <v>2941</v>
      </c>
      <c r="V13" s="249">
        <v>2996</v>
      </c>
      <c r="W13" s="181">
        <f t="shared" si="2"/>
        <v>13179</v>
      </c>
      <c r="X13" s="249">
        <v>4328</v>
      </c>
      <c r="Y13" s="249">
        <v>4345</v>
      </c>
      <c r="Z13" s="10"/>
    </row>
    <row r="14" spans="1:26" ht="17.25" customHeight="1">
      <c r="A14" s="10"/>
      <c r="B14" s="33" t="s">
        <v>28</v>
      </c>
      <c r="C14" s="34">
        <v>5900</v>
      </c>
      <c r="D14" s="34">
        <v>1286</v>
      </c>
      <c r="E14" s="34">
        <v>2494</v>
      </c>
      <c r="F14" s="34">
        <v>1558</v>
      </c>
      <c r="G14" s="34">
        <v>2008</v>
      </c>
      <c r="H14" s="182">
        <f t="shared" si="0"/>
        <v>7346</v>
      </c>
      <c r="I14" s="34">
        <v>1613</v>
      </c>
      <c r="J14" s="34">
        <v>1339</v>
      </c>
      <c r="K14" s="34">
        <v>1646</v>
      </c>
      <c r="L14" s="34">
        <v>1797</v>
      </c>
      <c r="M14" s="250">
        <v>6274</v>
      </c>
      <c r="N14" s="250">
        <v>1504</v>
      </c>
      <c r="O14" s="250">
        <v>1583</v>
      </c>
      <c r="P14" s="250">
        <v>1684</v>
      </c>
      <c r="Q14" s="250">
        <v>1996</v>
      </c>
      <c r="R14" s="182">
        <f t="shared" si="1"/>
        <v>6767</v>
      </c>
      <c r="S14" s="250">
        <v>1555</v>
      </c>
      <c r="T14" s="250">
        <v>1515</v>
      </c>
      <c r="U14" s="250">
        <v>1914</v>
      </c>
      <c r="V14" s="250">
        <v>2755</v>
      </c>
      <c r="W14" s="182">
        <f t="shared" si="2"/>
        <v>7739</v>
      </c>
      <c r="X14" s="250">
        <v>1525</v>
      </c>
      <c r="Y14" s="250">
        <v>1889</v>
      </c>
      <c r="Z14" s="10"/>
    </row>
    <row r="15" spans="1:26" s="25" customFormat="1" ht="17.25" customHeight="1">
      <c r="A15" s="10"/>
      <c r="B15" s="36" t="s">
        <v>29</v>
      </c>
      <c r="C15" s="37">
        <v>1714</v>
      </c>
      <c r="D15" s="37">
        <v>431</v>
      </c>
      <c r="E15" s="37">
        <v>442</v>
      </c>
      <c r="F15" s="37">
        <v>473</v>
      </c>
      <c r="G15" s="37">
        <v>534</v>
      </c>
      <c r="H15" s="183">
        <f t="shared" si="0"/>
        <v>1880</v>
      </c>
      <c r="I15" s="37">
        <v>543</v>
      </c>
      <c r="J15" s="37">
        <v>551</v>
      </c>
      <c r="K15" s="37">
        <v>573</v>
      </c>
      <c r="L15" s="37">
        <v>605</v>
      </c>
      <c r="M15" s="251">
        <v>2091</v>
      </c>
      <c r="N15" s="251">
        <v>560</v>
      </c>
      <c r="O15" s="251">
        <v>585</v>
      </c>
      <c r="P15" s="251">
        <v>620</v>
      </c>
      <c r="Q15" s="251">
        <v>645</v>
      </c>
      <c r="R15" s="183">
        <f t="shared" si="1"/>
        <v>2410</v>
      </c>
      <c r="S15" s="251">
        <v>588</v>
      </c>
      <c r="T15" s="251">
        <v>575</v>
      </c>
      <c r="U15" s="251">
        <v>538</v>
      </c>
      <c r="V15" s="251">
        <v>593</v>
      </c>
      <c r="W15" s="183">
        <f t="shared" si="2"/>
        <v>2294</v>
      </c>
      <c r="X15" s="251">
        <v>467</v>
      </c>
      <c r="Y15" s="251">
        <v>502</v>
      </c>
      <c r="Z15" s="10"/>
    </row>
    <row r="16" spans="1:26" ht="17.25" customHeight="1">
      <c r="A16" s="10"/>
      <c r="B16" s="26" t="s">
        <v>30</v>
      </c>
      <c r="C16" s="67">
        <f>SUM(C14:C15)</f>
        <v>7614</v>
      </c>
      <c r="D16" s="67">
        <f>SUM(D14:D15)</f>
        <v>1717</v>
      </c>
      <c r="E16" s="67">
        <f>SUM(E14:E15)</f>
        <v>2936</v>
      </c>
      <c r="F16" s="67">
        <f>SUM(F14:F15)</f>
        <v>2031</v>
      </c>
      <c r="G16" s="67">
        <f>SUM(G14:G15)</f>
        <v>2542</v>
      </c>
      <c r="H16" s="184">
        <f t="shared" si="0"/>
        <v>9226</v>
      </c>
      <c r="I16" s="67">
        <f aca="true" t="shared" si="4" ref="I16:Q16">SUM(I14:I15)</f>
        <v>2156</v>
      </c>
      <c r="J16" s="67">
        <f t="shared" si="4"/>
        <v>1890</v>
      </c>
      <c r="K16" s="67">
        <f t="shared" si="4"/>
        <v>2219</v>
      </c>
      <c r="L16" s="67">
        <f t="shared" si="4"/>
        <v>2402</v>
      </c>
      <c r="M16" s="184">
        <f t="shared" si="4"/>
        <v>8365</v>
      </c>
      <c r="N16" s="184">
        <f t="shared" si="4"/>
        <v>2064</v>
      </c>
      <c r="O16" s="184">
        <f t="shared" si="4"/>
        <v>2168</v>
      </c>
      <c r="P16" s="184">
        <f t="shared" si="4"/>
        <v>2304</v>
      </c>
      <c r="Q16" s="184">
        <f t="shared" si="4"/>
        <v>2641</v>
      </c>
      <c r="R16" s="184">
        <f t="shared" si="1"/>
        <v>9177</v>
      </c>
      <c r="S16" s="184">
        <f>SUM(S14:S15)</f>
        <v>2143</v>
      </c>
      <c r="T16" s="184">
        <f>SUM(T14:T15)</f>
        <v>2090</v>
      </c>
      <c r="U16" s="184">
        <f>SUM(U14:U15)</f>
        <v>2452</v>
      </c>
      <c r="V16" s="184">
        <f>SUM(V14:V15)</f>
        <v>3348</v>
      </c>
      <c r="W16" s="184">
        <f t="shared" si="2"/>
        <v>10033</v>
      </c>
      <c r="X16" s="184">
        <f>SUM(X14:X15)</f>
        <v>1992</v>
      </c>
      <c r="Y16" s="184">
        <f>SUM(Y14:Y15)</f>
        <v>2391</v>
      </c>
      <c r="Z16" s="10"/>
    </row>
    <row r="17" spans="1:26" ht="17.25" customHeight="1" thickBot="1">
      <c r="A17" s="10"/>
      <c r="B17" s="38" t="s">
        <v>31</v>
      </c>
      <c r="C17" s="62">
        <f>+C13+C16</f>
        <v>19565</v>
      </c>
      <c r="D17" s="62">
        <f>+D13+D16</f>
        <v>5013</v>
      </c>
      <c r="E17" s="62">
        <f>+E13+E16</f>
        <v>6035</v>
      </c>
      <c r="F17" s="62">
        <f>+F13+F16</f>
        <v>5626</v>
      </c>
      <c r="G17" s="62">
        <f>+G13+G16</f>
        <v>6526</v>
      </c>
      <c r="H17" s="179">
        <f t="shared" si="0"/>
        <v>23200</v>
      </c>
      <c r="I17" s="62">
        <f aca="true" t="shared" si="5" ref="I17:Q17">+I13+I16</f>
        <v>6629</v>
      </c>
      <c r="J17" s="62">
        <f t="shared" si="5"/>
        <v>5587</v>
      </c>
      <c r="K17" s="62">
        <f t="shared" si="5"/>
        <v>5646</v>
      </c>
      <c r="L17" s="62">
        <f t="shared" si="5"/>
        <v>6449</v>
      </c>
      <c r="M17" s="179">
        <f t="shared" si="5"/>
        <v>23832</v>
      </c>
      <c r="N17" s="179">
        <f t="shared" si="5"/>
        <v>6941</v>
      </c>
      <c r="O17" s="179">
        <f t="shared" si="5"/>
        <v>7525</v>
      </c>
      <c r="P17" s="179">
        <f t="shared" si="5"/>
        <v>4627</v>
      </c>
      <c r="Q17" s="179">
        <f t="shared" si="5"/>
        <v>6066</v>
      </c>
      <c r="R17" s="179">
        <f t="shared" si="1"/>
        <v>25159</v>
      </c>
      <c r="S17" s="179">
        <f>+S13+S16</f>
        <v>5356</v>
      </c>
      <c r="T17" s="179">
        <f>+T13+T16</f>
        <v>6119</v>
      </c>
      <c r="U17" s="179">
        <f>+U13+U16</f>
        <v>5393</v>
      </c>
      <c r="V17" s="179">
        <f>+V13+V16</f>
        <v>6344</v>
      </c>
      <c r="W17" s="179">
        <f>SUM(S17:V17)</f>
        <v>23212</v>
      </c>
      <c r="X17" s="179">
        <f>+X13+X16</f>
        <v>6320</v>
      </c>
      <c r="Y17" s="179">
        <f>+Y13+Y16</f>
        <v>6736</v>
      </c>
      <c r="Z17" s="10"/>
    </row>
    <row r="18" spans="1:26" ht="26.25" thickBot="1">
      <c r="A18" s="10"/>
      <c r="B18" s="285" t="s">
        <v>143</v>
      </c>
      <c r="C18" s="63">
        <f>+C11-C12-C17</f>
        <v>6297</v>
      </c>
      <c r="D18" s="63">
        <f>+D11-D12-D17</f>
        <v>2129</v>
      </c>
      <c r="E18" s="63">
        <f>+E11-E12-E17</f>
        <v>690</v>
      </c>
      <c r="F18" s="63">
        <f>+F11-F12-F17</f>
        <v>2020</v>
      </c>
      <c r="G18" s="63">
        <f>+G11-G12-G17</f>
        <v>520</v>
      </c>
      <c r="H18" s="180">
        <f t="shared" si="0"/>
        <v>5359</v>
      </c>
      <c r="I18" s="63">
        <f aca="true" t="shared" si="6" ref="I18:Q18">+I11-I12-I17</f>
        <v>3073</v>
      </c>
      <c r="J18" s="63">
        <f t="shared" si="6"/>
        <v>2450</v>
      </c>
      <c r="K18" s="63">
        <f t="shared" si="6"/>
        <v>1830</v>
      </c>
      <c r="L18" s="63">
        <f t="shared" si="6"/>
        <v>3387</v>
      </c>
      <c r="M18" s="180">
        <f t="shared" si="6"/>
        <v>10759</v>
      </c>
      <c r="N18" s="180">
        <f t="shared" si="6"/>
        <v>3548</v>
      </c>
      <c r="O18" s="180">
        <f t="shared" si="6"/>
        <v>4086</v>
      </c>
      <c r="P18" s="180">
        <f t="shared" si="6"/>
        <v>1317</v>
      </c>
      <c r="Q18" s="180">
        <f t="shared" si="6"/>
        <v>189</v>
      </c>
      <c r="R18" s="180">
        <f t="shared" si="1"/>
        <v>9140</v>
      </c>
      <c r="S18" s="180">
        <f>+S11-S12-S17</f>
        <v>-2581</v>
      </c>
      <c r="T18" s="180">
        <f>+T11-T12-T17</f>
        <v>1579</v>
      </c>
      <c r="U18" s="180">
        <f>+U11-U12-U17</f>
        <v>-2501</v>
      </c>
      <c r="V18" s="180">
        <f>+V11-V12-V17</f>
        <v>-8660</v>
      </c>
      <c r="W18" s="180">
        <f t="shared" si="2"/>
        <v>-12163</v>
      </c>
      <c r="X18" s="180">
        <f>+X11-X12-X17</f>
        <v>3054</v>
      </c>
      <c r="Y18" s="180">
        <f>+Y11-Y12-Y17</f>
        <v>1564</v>
      </c>
      <c r="Z18" s="10"/>
    </row>
    <row r="19" spans="1:26" s="25" customFormat="1" ht="17.25" customHeight="1">
      <c r="A19" s="10"/>
      <c r="B19" s="26" t="s">
        <v>137</v>
      </c>
      <c r="C19" s="32">
        <v>1293</v>
      </c>
      <c r="D19" s="32">
        <v>495</v>
      </c>
      <c r="E19" s="32">
        <v>28</v>
      </c>
      <c r="F19" s="32">
        <v>512</v>
      </c>
      <c r="G19" s="32">
        <v>-108</v>
      </c>
      <c r="H19" s="181">
        <f t="shared" si="0"/>
        <v>927</v>
      </c>
      <c r="I19" s="32">
        <v>715</v>
      </c>
      <c r="J19" s="32">
        <v>502</v>
      </c>
      <c r="K19" s="32">
        <v>367</v>
      </c>
      <c r="L19" s="32">
        <v>805</v>
      </c>
      <c r="M19" s="249">
        <v>2394</v>
      </c>
      <c r="N19" s="249">
        <v>815</v>
      </c>
      <c r="O19" s="249">
        <v>863</v>
      </c>
      <c r="P19" s="249">
        <v>-23</v>
      </c>
      <c r="Q19" s="249">
        <v>-407</v>
      </c>
      <c r="R19" s="181">
        <f t="shared" si="1"/>
        <v>1248</v>
      </c>
      <c r="S19" s="249">
        <v>-458</v>
      </c>
      <c r="T19" s="249">
        <v>300</v>
      </c>
      <c r="U19" s="249">
        <v>-1263</v>
      </c>
      <c r="V19" s="249">
        <v>-3175</v>
      </c>
      <c r="W19" s="181">
        <f t="shared" si="2"/>
        <v>-4596</v>
      </c>
      <c r="X19" s="249">
        <v>981</v>
      </c>
      <c r="Y19" s="249">
        <v>-34</v>
      </c>
      <c r="Z19" s="10"/>
    </row>
    <row r="20" spans="1:26" ht="26.25" thickBot="1">
      <c r="A20" s="10"/>
      <c r="B20" s="286" t="s">
        <v>144</v>
      </c>
      <c r="C20" s="62">
        <f aca="true" t="shared" si="7" ref="C20:U20">+C18-C19</f>
        <v>5004</v>
      </c>
      <c r="D20" s="62">
        <f t="shared" si="7"/>
        <v>1634</v>
      </c>
      <c r="E20" s="62">
        <f t="shared" si="7"/>
        <v>662</v>
      </c>
      <c r="F20" s="62">
        <f t="shared" si="7"/>
        <v>1508</v>
      </c>
      <c r="G20" s="62">
        <f t="shared" si="7"/>
        <v>628</v>
      </c>
      <c r="H20" s="62">
        <f t="shared" si="7"/>
        <v>4432</v>
      </c>
      <c r="I20" s="62">
        <f t="shared" si="7"/>
        <v>2358</v>
      </c>
      <c r="J20" s="62">
        <f t="shared" si="7"/>
        <v>1948</v>
      </c>
      <c r="K20" s="62">
        <f t="shared" si="7"/>
        <v>1463</v>
      </c>
      <c r="L20" s="62">
        <f t="shared" si="7"/>
        <v>2582</v>
      </c>
      <c r="M20" s="62">
        <f t="shared" si="7"/>
        <v>8365</v>
      </c>
      <c r="N20" s="62">
        <f t="shared" si="7"/>
        <v>2733</v>
      </c>
      <c r="O20" s="62">
        <f t="shared" si="7"/>
        <v>3223</v>
      </c>
      <c r="P20" s="62">
        <f t="shared" si="7"/>
        <v>1340</v>
      </c>
      <c r="Q20" s="62">
        <f t="shared" si="7"/>
        <v>596</v>
      </c>
      <c r="R20" s="62">
        <f t="shared" si="7"/>
        <v>7892</v>
      </c>
      <c r="S20" s="62">
        <f t="shared" si="7"/>
        <v>-2123</v>
      </c>
      <c r="T20" s="62">
        <f t="shared" si="7"/>
        <v>1279</v>
      </c>
      <c r="U20" s="62">
        <f t="shared" si="7"/>
        <v>-1238</v>
      </c>
      <c r="V20" s="62">
        <f>+V18-V19</f>
        <v>-5485</v>
      </c>
      <c r="W20" s="62">
        <f>+W18-W19</f>
        <v>-7567</v>
      </c>
      <c r="X20" s="62">
        <f>+X18-X19</f>
        <v>2073</v>
      </c>
      <c r="Y20" s="62">
        <f>+Y18-Y19</f>
        <v>1598</v>
      </c>
      <c r="Z20" s="10"/>
    </row>
    <row r="21" spans="1:26" ht="17.25" customHeight="1">
      <c r="A21" s="10"/>
      <c r="B21" s="26" t="s">
        <v>151</v>
      </c>
      <c r="C21" s="17">
        <v>639</v>
      </c>
      <c r="D21" s="17">
        <v>266</v>
      </c>
      <c r="E21" s="17">
        <v>236</v>
      </c>
      <c r="F21" s="17">
        <v>382</v>
      </c>
      <c r="G21" s="17">
        <v>426</v>
      </c>
      <c r="H21" s="178">
        <f t="shared" si="0"/>
        <v>1310</v>
      </c>
      <c r="I21" s="17">
        <v>286</v>
      </c>
      <c r="J21" s="17">
        <v>286</v>
      </c>
      <c r="K21" s="17">
        <v>424</v>
      </c>
      <c r="L21" s="17">
        <v>2074</v>
      </c>
      <c r="M21" s="246">
        <v>3056</v>
      </c>
      <c r="N21" s="246">
        <v>21</v>
      </c>
      <c r="O21" s="246">
        <v>0</v>
      </c>
      <c r="P21" s="246">
        <v>-25</v>
      </c>
      <c r="Q21" s="246">
        <v>10</v>
      </c>
      <c r="R21" s="178">
        <f t="shared" si="1"/>
        <v>6</v>
      </c>
      <c r="S21" s="246">
        <v>6</v>
      </c>
      <c r="T21" s="246">
        <v>-5</v>
      </c>
      <c r="U21" s="246">
        <v>6</v>
      </c>
      <c r="V21" s="246">
        <v>-538</v>
      </c>
      <c r="W21" s="178">
        <f t="shared" si="2"/>
        <v>-531</v>
      </c>
      <c r="X21" s="246">
        <v>-32</v>
      </c>
      <c r="Y21" s="246">
        <v>13</v>
      </c>
      <c r="Z21" s="10"/>
    </row>
    <row r="22" spans="1:26" s="25" customFormat="1" ht="17.25" customHeight="1">
      <c r="A22" s="10"/>
      <c r="B22" s="21" t="s">
        <v>34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185">
        <f t="shared" si="0"/>
        <v>0</v>
      </c>
      <c r="I22" s="112">
        <v>-24</v>
      </c>
      <c r="J22" s="39">
        <v>0</v>
      </c>
      <c r="K22" s="39">
        <v>0</v>
      </c>
      <c r="L22" s="39">
        <v>0</v>
      </c>
      <c r="M22" s="260">
        <v>-24</v>
      </c>
      <c r="N22" s="260">
        <v>0</v>
      </c>
      <c r="O22" s="260">
        <v>0</v>
      </c>
      <c r="P22" s="260">
        <v>0</v>
      </c>
      <c r="Q22" s="260">
        <v>0</v>
      </c>
      <c r="R22" s="185">
        <f t="shared" si="1"/>
        <v>0</v>
      </c>
      <c r="S22" s="260">
        <v>0</v>
      </c>
      <c r="T22" s="260">
        <v>0</v>
      </c>
      <c r="U22" s="260">
        <v>0</v>
      </c>
      <c r="V22" s="260">
        <v>0</v>
      </c>
      <c r="W22" s="185">
        <f t="shared" si="2"/>
        <v>0</v>
      </c>
      <c r="X22" s="260">
        <v>0</v>
      </c>
      <c r="Y22" s="260">
        <v>0</v>
      </c>
      <c r="Z22" s="10"/>
    </row>
    <row r="23" spans="1:26" s="25" customFormat="1" ht="17.25" customHeight="1">
      <c r="A23" s="10"/>
      <c r="B23" s="26" t="s">
        <v>35</v>
      </c>
      <c r="C23" s="17">
        <v>-7</v>
      </c>
      <c r="D23" s="17">
        <v>14</v>
      </c>
      <c r="E23" s="17">
        <v>0</v>
      </c>
      <c r="F23" s="17">
        <v>0</v>
      </c>
      <c r="G23" s="17">
        <v>0</v>
      </c>
      <c r="H23" s="178">
        <f t="shared" si="0"/>
        <v>14</v>
      </c>
      <c r="I23" s="37" t="s">
        <v>36</v>
      </c>
      <c r="J23" s="37" t="s">
        <v>36</v>
      </c>
      <c r="K23" s="37" t="s">
        <v>36</v>
      </c>
      <c r="L23" s="37" t="s">
        <v>36</v>
      </c>
      <c r="M23" s="242" t="s">
        <v>36</v>
      </c>
      <c r="N23" s="242" t="s">
        <v>36</v>
      </c>
      <c r="O23" s="242" t="s">
        <v>36</v>
      </c>
      <c r="P23" s="242" t="s">
        <v>36</v>
      </c>
      <c r="Q23" s="242" t="s">
        <v>36</v>
      </c>
      <c r="R23" s="242" t="s">
        <v>36</v>
      </c>
      <c r="S23" s="242" t="s">
        <v>36</v>
      </c>
      <c r="T23" s="242" t="s">
        <v>36</v>
      </c>
      <c r="U23" s="242" t="s">
        <v>36</v>
      </c>
      <c r="V23" s="242" t="s">
        <v>36</v>
      </c>
      <c r="W23" s="242" t="s">
        <v>36</v>
      </c>
      <c r="X23" s="242" t="s">
        <v>36</v>
      </c>
      <c r="Y23" s="242">
        <v>0</v>
      </c>
      <c r="Z23" s="10"/>
    </row>
    <row r="24" spans="1:26" s="25" customFormat="1" ht="17.25" customHeight="1" thickBot="1">
      <c r="A24" s="10"/>
      <c r="B24" s="38" t="s">
        <v>135</v>
      </c>
      <c r="C24" s="62">
        <f>SUM(C20:C23)</f>
        <v>5636</v>
      </c>
      <c r="D24" s="62">
        <f>SUM(D20:D23)</f>
        <v>1914</v>
      </c>
      <c r="E24" s="62">
        <f>SUM(E20:E23)</f>
        <v>898</v>
      </c>
      <c r="F24" s="62">
        <f>SUM(F20:F23)</f>
        <v>1890</v>
      </c>
      <c r="G24" s="62">
        <f>SUM(G20:G23)</f>
        <v>1054</v>
      </c>
      <c r="H24" s="179">
        <f t="shared" si="0"/>
        <v>5756</v>
      </c>
      <c r="I24" s="62">
        <f aca="true" t="shared" si="8" ref="I24:Q24">SUM(I20:I23)</f>
        <v>2620</v>
      </c>
      <c r="J24" s="62">
        <f t="shared" si="8"/>
        <v>2234</v>
      </c>
      <c r="K24" s="62">
        <f t="shared" si="8"/>
        <v>1887</v>
      </c>
      <c r="L24" s="62">
        <f t="shared" si="8"/>
        <v>4656</v>
      </c>
      <c r="M24" s="179">
        <f t="shared" si="8"/>
        <v>11397</v>
      </c>
      <c r="N24" s="179">
        <f t="shared" si="8"/>
        <v>2754</v>
      </c>
      <c r="O24" s="179">
        <f t="shared" si="8"/>
        <v>3223</v>
      </c>
      <c r="P24" s="179">
        <f t="shared" si="8"/>
        <v>1315</v>
      </c>
      <c r="Q24" s="179">
        <f t="shared" si="8"/>
        <v>606</v>
      </c>
      <c r="R24" s="179">
        <f t="shared" si="1"/>
        <v>7898</v>
      </c>
      <c r="S24" s="179">
        <f>SUM(S20:S23)</f>
        <v>-2117</v>
      </c>
      <c r="T24" s="179">
        <f>SUM(T20:T23)</f>
        <v>1274</v>
      </c>
      <c r="U24" s="179">
        <f>SUM(U20:U23)</f>
        <v>-1232</v>
      </c>
      <c r="V24" s="179">
        <f>SUM(V20:V23)</f>
        <v>-6023</v>
      </c>
      <c r="W24" s="179">
        <f t="shared" si="2"/>
        <v>-8098</v>
      </c>
      <c r="X24" s="179">
        <f>SUM(X20:X23)</f>
        <v>2041</v>
      </c>
      <c r="Y24" s="179">
        <f>SUM(Y20:Y23)</f>
        <v>1611</v>
      </c>
      <c r="Z24" s="10"/>
    </row>
    <row r="25" spans="1:26" s="25" customFormat="1" ht="31.5" customHeight="1">
      <c r="A25" s="10"/>
      <c r="B25" s="349" t="s">
        <v>174</v>
      </c>
      <c r="C25" s="37">
        <v>8</v>
      </c>
      <c r="D25" s="37">
        <v>4</v>
      </c>
      <c r="E25" s="37">
        <v>-21</v>
      </c>
      <c r="F25" s="37">
        <v>-28</v>
      </c>
      <c r="G25" s="37">
        <v>-49</v>
      </c>
      <c r="H25" s="183">
        <f>SUM(D25:G25)</f>
        <v>-94</v>
      </c>
      <c r="I25" s="37">
        <v>16</v>
      </c>
      <c r="J25" s="37">
        <v>76</v>
      </c>
      <c r="K25" s="37">
        <v>-5</v>
      </c>
      <c r="L25" s="37">
        <v>-17</v>
      </c>
      <c r="M25" s="251">
        <v>70</v>
      </c>
      <c r="N25" s="251">
        <v>25</v>
      </c>
      <c r="O25" s="251">
        <v>34</v>
      </c>
      <c r="P25" s="251">
        <v>13</v>
      </c>
      <c r="Q25" s="251">
        <v>66</v>
      </c>
      <c r="R25" s="183">
        <f>SUM(N25:Q25)</f>
        <v>138</v>
      </c>
      <c r="S25" s="251">
        <v>31</v>
      </c>
      <c r="T25" s="251">
        <v>59</v>
      </c>
      <c r="U25" s="251">
        <v>29</v>
      </c>
      <c r="V25" s="251">
        <v>1</v>
      </c>
      <c r="W25" s="183">
        <f>SUM(S25:V25)</f>
        <v>120</v>
      </c>
      <c r="X25" s="251">
        <v>35</v>
      </c>
      <c r="Y25" s="251">
        <v>40</v>
      </c>
      <c r="Z25" s="10"/>
    </row>
    <row r="26" spans="1:26" s="25" customFormat="1" ht="31.5" customHeight="1" thickBot="1">
      <c r="A26" s="10"/>
      <c r="B26" s="60" t="s">
        <v>186</v>
      </c>
      <c r="C26" s="62">
        <f>+C24-C25</f>
        <v>5628</v>
      </c>
      <c r="D26" s="62">
        <f aca="true" t="shared" si="9" ref="D26:Y26">+D24-D25</f>
        <v>1910</v>
      </c>
      <c r="E26" s="62">
        <f t="shared" si="9"/>
        <v>919</v>
      </c>
      <c r="F26" s="62">
        <f t="shared" si="9"/>
        <v>1918</v>
      </c>
      <c r="G26" s="62">
        <f t="shared" si="9"/>
        <v>1103</v>
      </c>
      <c r="H26" s="62">
        <f t="shared" si="9"/>
        <v>5850</v>
      </c>
      <c r="I26" s="62">
        <f t="shared" si="9"/>
        <v>2604</v>
      </c>
      <c r="J26" s="62">
        <f t="shared" si="9"/>
        <v>2158</v>
      </c>
      <c r="K26" s="62">
        <f t="shared" si="9"/>
        <v>1892</v>
      </c>
      <c r="L26" s="62">
        <f t="shared" si="9"/>
        <v>4673</v>
      </c>
      <c r="M26" s="62">
        <f t="shared" si="9"/>
        <v>11327</v>
      </c>
      <c r="N26" s="62">
        <f t="shared" si="9"/>
        <v>2729</v>
      </c>
      <c r="O26" s="62">
        <f t="shared" si="9"/>
        <v>3189</v>
      </c>
      <c r="P26" s="62">
        <f t="shared" si="9"/>
        <v>1302</v>
      </c>
      <c r="Q26" s="62">
        <f t="shared" si="9"/>
        <v>540</v>
      </c>
      <c r="R26" s="62">
        <f t="shared" si="9"/>
        <v>7760</v>
      </c>
      <c r="S26" s="62">
        <f t="shared" si="9"/>
        <v>-2148</v>
      </c>
      <c r="T26" s="62">
        <f t="shared" si="9"/>
        <v>1215</v>
      </c>
      <c r="U26" s="62">
        <f t="shared" si="9"/>
        <v>-1261</v>
      </c>
      <c r="V26" s="62">
        <f t="shared" si="9"/>
        <v>-6024</v>
      </c>
      <c r="W26" s="62">
        <f t="shared" si="9"/>
        <v>-8218</v>
      </c>
      <c r="X26" s="62">
        <f t="shared" si="9"/>
        <v>2006</v>
      </c>
      <c r="Y26" s="62">
        <f t="shared" si="9"/>
        <v>1571</v>
      </c>
      <c r="Z26" s="10"/>
    </row>
    <row r="27" spans="1:26" ht="30" customHeight="1">
      <c r="A27" s="10"/>
      <c r="B27" s="357" t="s">
        <v>171</v>
      </c>
      <c r="C27" s="355">
        <f>+C20-C25</f>
        <v>4996</v>
      </c>
      <c r="D27" s="355">
        <f aca="true" t="shared" si="10" ref="D27:X27">+D20-D25</f>
        <v>1630</v>
      </c>
      <c r="E27" s="355">
        <f t="shared" si="10"/>
        <v>683</v>
      </c>
      <c r="F27" s="355">
        <f t="shared" si="10"/>
        <v>1536</v>
      </c>
      <c r="G27" s="355">
        <f t="shared" si="10"/>
        <v>677</v>
      </c>
      <c r="H27" s="355">
        <f t="shared" si="10"/>
        <v>4526</v>
      </c>
      <c r="I27" s="355">
        <f t="shared" si="10"/>
        <v>2342</v>
      </c>
      <c r="J27" s="355">
        <f t="shared" si="10"/>
        <v>1872</v>
      </c>
      <c r="K27" s="355">
        <f t="shared" si="10"/>
        <v>1468</v>
      </c>
      <c r="L27" s="355">
        <f t="shared" si="10"/>
        <v>2599</v>
      </c>
      <c r="M27" s="355">
        <f t="shared" si="10"/>
        <v>8295</v>
      </c>
      <c r="N27" s="355">
        <f t="shared" si="10"/>
        <v>2708</v>
      </c>
      <c r="O27" s="355">
        <f t="shared" si="10"/>
        <v>3189</v>
      </c>
      <c r="P27" s="355">
        <f t="shared" si="10"/>
        <v>1327</v>
      </c>
      <c r="Q27" s="355">
        <f t="shared" si="10"/>
        <v>530</v>
      </c>
      <c r="R27" s="355">
        <f t="shared" si="10"/>
        <v>7754</v>
      </c>
      <c r="S27" s="355">
        <f t="shared" si="10"/>
        <v>-2154</v>
      </c>
      <c r="T27" s="355">
        <f t="shared" si="10"/>
        <v>1220</v>
      </c>
      <c r="U27" s="355">
        <f t="shared" si="10"/>
        <v>-1267</v>
      </c>
      <c r="V27" s="355">
        <f t="shared" si="10"/>
        <v>-5486</v>
      </c>
      <c r="W27" s="355">
        <f t="shared" si="10"/>
        <v>-7687</v>
      </c>
      <c r="X27" s="355">
        <f t="shared" si="10"/>
        <v>2038</v>
      </c>
      <c r="Y27" s="355">
        <f>+Y20-Y25</f>
        <v>1558</v>
      </c>
      <c r="Z27" s="350"/>
    </row>
    <row r="28" spans="1:26" ht="27.75" customHeight="1">
      <c r="A28" s="10"/>
      <c r="B28" s="357" t="s">
        <v>190</v>
      </c>
      <c r="C28" s="355">
        <f>+C21</f>
        <v>639</v>
      </c>
      <c r="D28" s="355">
        <f aca="true" t="shared" si="11" ref="D28:S30">+D21</f>
        <v>266</v>
      </c>
      <c r="E28" s="355">
        <f t="shared" si="11"/>
        <v>236</v>
      </c>
      <c r="F28" s="355">
        <f t="shared" si="11"/>
        <v>382</v>
      </c>
      <c r="G28" s="355">
        <f t="shared" si="11"/>
        <v>426</v>
      </c>
      <c r="H28" s="355">
        <f t="shared" si="11"/>
        <v>1310</v>
      </c>
      <c r="I28" s="355">
        <f t="shared" si="11"/>
        <v>286</v>
      </c>
      <c r="J28" s="355">
        <f t="shared" si="11"/>
        <v>286</v>
      </c>
      <c r="K28" s="355">
        <f t="shared" si="11"/>
        <v>424</v>
      </c>
      <c r="L28" s="355">
        <f t="shared" si="11"/>
        <v>2074</v>
      </c>
      <c r="M28" s="355">
        <f t="shared" si="11"/>
        <v>3056</v>
      </c>
      <c r="N28" s="355">
        <f t="shared" si="11"/>
        <v>21</v>
      </c>
      <c r="O28" s="355">
        <f t="shared" si="11"/>
        <v>0</v>
      </c>
      <c r="P28" s="355">
        <f t="shared" si="11"/>
        <v>-25</v>
      </c>
      <c r="Q28" s="355">
        <f t="shared" si="11"/>
        <v>10</v>
      </c>
      <c r="R28" s="351">
        <f aca="true" t="shared" si="12" ref="R28:X28">+R21</f>
        <v>6</v>
      </c>
      <c r="S28" s="351">
        <f t="shared" si="12"/>
        <v>6</v>
      </c>
      <c r="T28" s="351">
        <f t="shared" si="12"/>
        <v>-5</v>
      </c>
      <c r="U28" s="351">
        <f t="shared" si="12"/>
        <v>6</v>
      </c>
      <c r="V28" s="351">
        <f t="shared" si="12"/>
        <v>-538</v>
      </c>
      <c r="W28" s="351">
        <f t="shared" si="12"/>
        <v>-531</v>
      </c>
      <c r="X28" s="351">
        <f t="shared" si="12"/>
        <v>-32</v>
      </c>
      <c r="Y28" s="351">
        <f>+Y21</f>
        <v>13</v>
      </c>
      <c r="Z28" s="350"/>
    </row>
    <row r="29" spans="1:26" ht="19.5" customHeight="1">
      <c r="A29" s="10"/>
      <c r="B29" s="358" t="s">
        <v>170</v>
      </c>
      <c r="C29" s="355">
        <f>+C22</f>
        <v>0</v>
      </c>
      <c r="D29" s="355">
        <f t="shared" si="11"/>
        <v>0</v>
      </c>
      <c r="E29" s="355">
        <f t="shared" si="11"/>
        <v>0</v>
      </c>
      <c r="F29" s="355">
        <f t="shared" si="11"/>
        <v>0</v>
      </c>
      <c r="G29" s="355">
        <f t="shared" si="11"/>
        <v>0</v>
      </c>
      <c r="H29" s="355">
        <f t="shared" si="11"/>
        <v>0</v>
      </c>
      <c r="I29" s="355">
        <f t="shared" si="11"/>
        <v>-24</v>
      </c>
      <c r="J29" s="355">
        <f t="shared" si="11"/>
        <v>0</v>
      </c>
      <c r="K29" s="355">
        <f t="shared" si="11"/>
        <v>0</v>
      </c>
      <c r="L29" s="355">
        <f t="shared" si="11"/>
        <v>0</v>
      </c>
      <c r="M29" s="355">
        <f t="shared" si="11"/>
        <v>-24</v>
      </c>
      <c r="N29" s="355">
        <f t="shared" si="11"/>
        <v>0</v>
      </c>
      <c r="O29" s="355">
        <f t="shared" si="11"/>
        <v>0</v>
      </c>
      <c r="P29" s="355">
        <f t="shared" si="11"/>
        <v>0</v>
      </c>
      <c r="Q29" s="355">
        <f t="shared" si="11"/>
        <v>0</v>
      </c>
      <c r="R29" s="351">
        <f>+R22</f>
        <v>0</v>
      </c>
      <c r="S29" s="351">
        <f aca="true" t="shared" si="13" ref="S29:X30">+S22</f>
        <v>0</v>
      </c>
      <c r="T29" s="351">
        <f t="shared" si="13"/>
        <v>0</v>
      </c>
      <c r="U29" s="351">
        <f t="shared" si="13"/>
        <v>0</v>
      </c>
      <c r="V29" s="351">
        <f t="shared" si="13"/>
        <v>0</v>
      </c>
      <c r="W29" s="351">
        <f t="shared" si="13"/>
        <v>0</v>
      </c>
      <c r="X29" s="351">
        <f t="shared" si="13"/>
        <v>0</v>
      </c>
      <c r="Y29" s="351">
        <f>+Y22</f>
        <v>0</v>
      </c>
      <c r="Z29" s="350"/>
    </row>
    <row r="30" spans="1:26" s="25" customFormat="1" ht="27.75" customHeight="1" thickBot="1">
      <c r="A30" s="10"/>
      <c r="B30" s="359" t="s">
        <v>172</v>
      </c>
      <c r="C30" s="356">
        <f>+C23</f>
        <v>-7</v>
      </c>
      <c r="D30" s="356">
        <f t="shared" si="11"/>
        <v>14</v>
      </c>
      <c r="E30" s="356">
        <f t="shared" si="11"/>
        <v>0</v>
      </c>
      <c r="F30" s="356">
        <f t="shared" si="11"/>
        <v>0</v>
      </c>
      <c r="G30" s="356">
        <f t="shared" si="11"/>
        <v>0</v>
      </c>
      <c r="H30" s="356">
        <f t="shared" si="11"/>
        <v>14</v>
      </c>
      <c r="I30" s="356" t="str">
        <f t="shared" si="11"/>
        <v>–</v>
      </c>
      <c r="J30" s="356" t="str">
        <f t="shared" si="11"/>
        <v>–</v>
      </c>
      <c r="K30" s="356" t="str">
        <f t="shared" si="11"/>
        <v>–</v>
      </c>
      <c r="L30" s="356" t="str">
        <f t="shared" si="11"/>
        <v>–</v>
      </c>
      <c r="M30" s="356" t="str">
        <f t="shared" si="11"/>
        <v>–</v>
      </c>
      <c r="N30" s="356" t="str">
        <f t="shared" si="11"/>
        <v>–</v>
      </c>
      <c r="O30" s="356" t="str">
        <f t="shared" si="11"/>
        <v>–</v>
      </c>
      <c r="P30" s="356" t="str">
        <f t="shared" si="11"/>
        <v>–</v>
      </c>
      <c r="Q30" s="356" t="str">
        <f t="shared" si="11"/>
        <v>–</v>
      </c>
      <c r="R30" s="356" t="str">
        <f t="shared" si="11"/>
        <v>–</v>
      </c>
      <c r="S30" s="356" t="str">
        <f t="shared" si="11"/>
        <v>–</v>
      </c>
      <c r="T30" s="356" t="str">
        <f t="shared" si="13"/>
        <v>–</v>
      </c>
      <c r="U30" s="356" t="str">
        <f t="shared" si="13"/>
        <v>–</v>
      </c>
      <c r="V30" s="356" t="str">
        <f t="shared" si="13"/>
        <v>–</v>
      </c>
      <c r="W30" s="356" t="str">
        <f t="shared" si="13"/>
        <v>–</v>
      </c>
      <c r="X30" s="356" t="str">
        <f t="shared" si="13"/>
        <v>–</v>
      </c>
      <c r="Y30" s="362">
        <f>+Y23</f>
        <v>0</v>
      </c>
      <c r="Z30" s="356"/>
    </row>
    <row r="31" spans="1:26" ht="12" customHeight="1">
      <c r="A31" s="10"/>
      <c r="B31" s="1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10"/>
    </row>
    <row r="32" spans="1:26" ht="17.25" customHeight="1">
      <c r="A32" s="10"/>
      <c r="B32" s="16" t="s">
        <v>168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10"/>
    </row>
    <row r="33" spans="1:26" ht="17.25" customHeight="1">
      <c r="A33" s="10"/>
      <c r="B33" s="41" t="s">
        <v>64</v>
      </c>
      <c r="C33" s="74">
        <f aca="true" t="shared" si="14" ref="C33:W33">+C16/C11*100</f>
        <v>29.3</v>
      </c>
      <c r="D33" s="74">
        <f t="shared" si="14"/>
        <v>24.2</v>
      </c>
      <c r="E33" s="74">
        <f t="shared" si="14"/>
        <v>43.9</v>
      </c>
      <c r="F33" s="74">
        <f t="shared" si="14"/>
        <v>26.7</v>
      </c>
      <c r="G33" s="74">
        <f t="shared" si="14"/>
        <v>36.3</v>
      </c>
      <c r="H33" s="74">
        <f t="shared" si="14"/>
        <v>32.5</v>
      </c>
      <c r="I33" s="74">
        <f t="shared" si="14"/>
        <v>22.4</v>
      </c>
      <c r="J33" s="74">
        <f t="shared" si="14"/>
        <v>23.5</v>
      </c>
      <c r="K33" s="74">
        <f t="shared" si="14"/>
        <v>29.8</v>
      </c>
      <c r="L33" s="74">
        <f t="shared" si="14"/>
        <v>24.5</v>
      </c>
      <c r="M33" s="74">
        <f t="shared" si="14"/>
        <v>24.3</v>
      </c>
      <c r="N33" s="74">
        <f t="shared" si="14"/>
        <v>19.6</v>
      </c>
      <c r="O33" s="74">
        <f t="shared" si="14"/>
        <v>18.7</v>
      </c>
      <c r="P33" s="74">
        <f t="shared" si="14"/>
        <v>38.7</v>
      </c>
      <c r="Q33" s="74">
        <f t="shared" si="14"/>
        <v>40.9</v>
      </c>
      <c r="R33" s="74">
        <f t="shared" si="14"/>
        <v>26.6</v>
      </c>
      <c r="S33" s="74">
        <f t="shared" si="14"/>
        <v>73.2</v>
      </c>
      <c r="T33" s="74">
        <f t="shared" si="14"/>
        <v>27</v>
      </c>
      <c r="U33" s="74">
        <f t="shared" si="14"/>
        <v>81.1</v>
      </c>
      <c r="V33" s="74">
        <f t="shared" si="14"/>
        <v>-183</v>
      </c>
      <c r="W33" s="74">
        <f t="shared" si="14"/>
        <v>84.6</v>
      </c>
      <c r="X33" s="74">
        <f>+X16/X11*100</f>
        <v>20.8</v>
      </c>
      <c r="Y33" s="74">
        <f>+Y16/Y11*100</f>
        <v>27.8</v>
      </c>
      <c r="Z33" s="10"/>
    </row>
    <row r="34" spans="1:26" ht="17.25" customHeight="1">
      <c r="A34" s="10"/>
      <c r="B34" s="41" t="s">
        <v>65</v>
      </c>
      <c r="C34" s="74">
        <f aca="true" t="shared" si="15" ref="C34:W34">+C17/C11*100</f>
        <v>75.4</v>
      </c>
      <c r="D34" s="74">
        <f t="shared" si="15"/>
        <v>70.5</v>
      </c>
      <c r="E34" s="74">
        <f t="shared" si="15"/>
        <v>90.1</v>
      </c>
      <c r="F34" s="74">
        <f t="shared" si="15"/>
        <v>74</v>
      </c>
      <c r="G34" s="74">
        <f t="shared" si="15"/>
        <v>93.1</v>
      </c>
      <c r="H34" s="74">
        <f t="shared" si="15"/>
        <v>81.6</v>
      </c>
      <c r="I34" s="74">
        <f t="shared" si="15"/>
        <v>68.8</v>
      </c>
      <c r="J34" s="74">
        <f t="shared" si="15"/>
        <v>69.4</v>
      </c>
      <c r="K34" s="74">
        <f t="shared" si="15"/>
        <v>75.9</v>
      </c>
      <c r="L34" s="74">
        <f t="shared" si="15"/>
        <v>65.7</v>
      </c>
      <c r="M34" s="74">
        <f t="shared" si="15"/>
        <v>69.1</v>
      </c>
      <c r="N34" s="74">
        <f t="shared" si="15"/>
        <v>65.8</v>
      </c>
      <c r="O34" s="74">
        <f t="shared" si="15"/>
        <v>64.9</v>
      </c>
      <c r="P34" s="74">
        <f t="shared" si="15"/>
        <v>77.8</v>
      </c>
      <c r="Q34" s="74">
        <f t="shared" si="15"/>
        <v>93.9</v>
      </c>
      <c r="R34" s="74">
        <f t="shared" si="15"/>
        <v>72.8</v>
      </c>
      <c r="S34" s="74">
        <f t="shared" si="15"/>
        <v>183</v>
      </c>
      <c r="T34" s="74">
        <f t="shared" si="15"/>
        <v>79</v>
      </c>
      <c r="U34" s="74">
        <f t="shared" si="15"/>
        <v>178.4</v>
      </c>
      <c r="V34" s="74">
        <f t="shared" si="15"/>
        <v>-346.7</v>
      </c>
      <c r="W34" s="74">
        <f t="shared" si="15"/>
        <v>195.7</v>
      </c>
      <c r="X34" s="74">
        <f>+X17/X11*100</f>
        <v>66.1</v>
      </c>
      <c r="Y34" s="74">
        <f>+Y17/Y11*100</f>
        <v>78.2</v>
      </c>
      <c r="Z34" s="10"/>
    </row>
    <row r="35" spans="1:26" ht="17.25" customHeight="1">
      <c r="A35" s="10"/>
      <c r="B35" s="41" t="s">
        <v>66</v>
      </c>
      <c r="C35" s="74">
        <f aca="true" t="shared" si="16" ref="C35:W35">+C18/C11*100</f>
        <v>24.3</v>
      </c>
      <c r="D35" s="74">
        <f t="shared" si="16"/>
        <v>30</v>
      </c>
      <c r="E35" s="74">
        <f t="shared" si="16"/>
        <v>10.3</v>
      </c>
      <c r="F35" s="74">
        <f t="shared" si="16"/>
        <v>26.6</v>
      </c>
      <c r="G35" s="74">
        <f t="shared" si="16"/>
        <v>7.4</v>
      </c>
      <c r="H35" s="74">
        <f t="shared" si="16"/>
        <v>18.9</v>
      </c>
      <c r="I35" s="74">
        <f t="shared" si="16"/>
        <v>31.9</v>
      </c>
      <c r="J35" s="74">
        <f t="shared" si="16"/>
        <v>30.4</v>
      </c>
      <c r="K35" s="74">
        <f t="shared" si="16"/>
        <v>24.6</v>
      </c>
      <c r="L35" s="74">
        <f t="shared" si="16"/>
        <v>34.5</v>
      </c>
      <c r="M35" s="74">
        <f t="shared" si="16"/>
        <v>31.2</v>
      </c>
      <c r="N35" s="74">
        <f t="shared" si="16"/>
        <v>33.7</v>
      </c>
      <c r="O35" s="74">
        <f t="shared" si="16"/>
        <v>35.3</v>
      </c>
      <c r="P35" s="74">
        <f t="shared" si="16"/>
        <v>22.1</v>
      </c>
      <c r="Q35" s="74">
        <f t="shared" si="16"/>
        <v>2.9</v>
      </c>
      <c r="R35" s="74">
        <f t="shared" si="16"/>
        <v>26.5</v>
      </c>
      <c r="S35" s="74">
        <f t="shared" si="16"/>
        <v>-88.2</v>
      </c>
      <c r="T35" s="74">
        <f t="shared" si="16"/>
        <v>20.4</v>
      </c>
      <c r="U35" s="74">
        <f t="shared" si="16"/>
        <v>-82.7</v>
      </c>
      <c r="V35" s="74">
        <f t="shared" si="16"/>
        <v>473.2</v>
      </c>
      <c r="W35" s="74">
        <f t="shared" si="16"/>
        <v>-102.5</v>
      </c>
      <c r="X35" s="74">
        <f>+X18/X11*100</f>
        <v>32</v>
      </c>
      <c r="Y35" s="74">
        <f>+Y18/Y11*100</f>
        <v>18.2</v>
      </c>
      <c r="Z35" s="10"/>
    </row>
    <row r="36" spans="1:26" ht="17.25" customHeight="1">
      <c r="A36" s="10"/>
      <c r="B36" s="41" t="s">
        <v>99</v>
      </c>
      <c r="C36" s="74">
        <f aca="true" t="shared" si="17" ref="C36:M36">+C19/C18*100</f>
        <v>20.5</v>
      </c>
      <c r="D36" s="74">
        <f t="shared" si="17"/>
        <v>23.3</v>
      </c>
      <c r="E36" s="74">
        <f t="shared" si="17"/>
        <v>4.1</v>
      </c>
      <c r="F36" s="74">
        <f t="shared" si="17"/>
        <v>25.3</v>
      </c>
      <c r="G36" s="74">
        <f t="shared" si="17"/>
        <v>-20.8</v>
      </c>
      <c r="H36" s="74">
        <f t="shared" si="17"/>
        <v>17.3</v>
      </c>
      <c r="I36" s="74">
        <f t="shared" si="17"/>
        <v>23.3</v>
      </c>
      <c r="J36" s="74">
        <f t="shared" si="17"/>
        <v>20.5</v>
      </c>
      <c r="K36" s="74">
        <f t="shared" si="17"/>
        <v>20.1</v>
      </c>
      <c r="L36" s="74">
        <f t="shared" si="17"/>
        <v>23.8</v>
      </c>
      <c r="M36" s="74">
        <f t="shared" si="17"/>
        <v>22.3</v>
      </c>
      <c r="N36" s="74">
        <f aca="true" t="shared" si="18" ref="N36:S36">+N19/N18*100</f>
        <v>23</v>
      </c>
      <c r="O36" s="74">
        <f t="shared" si="18"/>
        <v>21.1</v>
      </c>
      <c r="P36" s="74">
        <f t="shared" si="18"/>
        <v>-1.7</v>
      </c>
      <c r="Q36" s="74">
        <f t="shared" si="18"/>
        <v>-215.3</v>
      </c>
      <c r="R36" s="74">
        <f t="shared" si="18"/>
        <v>13.7</v>
      </c>
      <c r="S36" s="74">
        <f t="shared" si="18"/>
        <v>17.7</v>
      </c>
      <c r="T36" s="74">
        <f aca="true" t="shared" si="19" ref="T36:Y36">+T19/T18*100</f>
        <v>19</v>
      </c>
      <c r="U36" s="74">
        <f t="shared" si="19"/>
        <v>50.5</v>
      </c>
      <c r="V36" s="74">
        <f t="shared" si="19"/>
        <v>36.7</v>
      </c>
      <c r="W36" s="74">
        <f t="shared" si="19"/>
        <v>37.8</v>
      </c>
      <c r="X36" s="74">
        <f t="shared" si="19"/>
        <v>32.1</v>
      </c>
      <c r="Y36" s="74">
        <f t="shared" si="19"/>
        <v>-2.2</v>
      </c>
      <c r="Z36" s="10"/>
    </row>
    <row r="37" spans="1:26" ht="20.25" customHeight="1" thickBot="1">
      <c r="A37" s="10"/>
      <c r="B37" s="85" t="s">
        <v>200</v>
      </c>
      <c r="C37" s="93">
        <f>+C26/C11*100</f>
        <v>21.7</v>
      </c>
      <c r="D37" s="93">
        <f aca="true" t="shared" si="20" ref="D37:X37">+D26/D11*100</f>
        <v>26.9</v>
      </c>
      <c r="E37" s="93">
        <f t="shared" si="20"/>
        <v>13.7</v>
      </c>
      <c r="F37" s="93">
        <f t="shared" si="20"/>
        <v>25.2</v>
      </c>
      <c r="G37" s="93">
        <f t="shared" si="20"/>
        <v>15.7</v>
      </c>
      <c r="H37" s="93">
        <f t="shared" si="20"/>
        <v>20.6</v>
      </c>
      <c r="I37" s="93">
        <f t="shared" si="20"/>
        <v>27</v>
      </c>
      <c r="J37" s="93">
        <f t="shared" si="20"/>
        <v>26.8</v>
      </c>
      <c r="K37" s="93">
        <f t="shared" si="20"/>
        <v>25.4</v>
      </c>
      <c r="L37" s="93">
        <f t="shared" si="20"/>
        <v>47.6</v>
      </c>
      <c r="M37" s="93">
        <f t="shared" si="20"/>
        <v>32.9</v>
      </c>
      <c r="N37" s="93">
        <f t="shared" si="20"/>
        <v>25.9</v>
      </c>
      <c r="O37" s="93">
        <f t="shared" si="20"/>
        <v>27.5</v>
      </c>
      <c r="P37" s="93">
        <f t="shared" si="20"/>
        <v>21.9</v>
      </c>
      <c r="Q37" s="93">
        <f t="shared" si="20"/>
        <v>8.4</v>
      </c>
      <c r="R37" s="93">
        <f t="shared" si="20"/>
        <v>22.5</v>
      </c>
      <c r="S37" s="93">
        <f t="shared" si="20"/>
        <v>-73.4</v>
      </c>
      <c r="T37" s="93">
        <f t="shared" si="20"/>
        <v>15.7</v>
      </c>
      <c r="U37" s="93">
        <f t="shared" si="20"/>
        <v>-41.7</v>
      </c>
      <c r="V37" s="93">
        <f>+V26/V11*100</f>
        <v>329.2</v>
      </c>
      <c r="W37" s="93">
        <f t="shared" si="20"/>
        <v>-69.3</v>
      </c>
      <c r="X37" s="93">
        <f t="shared" si="20"/>
        <v>21</v>
      </c>
      <c r="Y37" s="93">
        <f>+Y26/Y11*100</f>
        <v>18.2</v>
      </c>
      <c r="Z37" s="10"/>
    </row>
    <row r="38" spans="1:26" ht="11.25" customHeight="1">
      <c r="A38" s="10"/>
      <c r="B38" s="48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10"/>
    </row>
    <row r="39" spans="1:26" ht="17.25" customHeight="1">
      <c r="A39" s="10"/>
      <c r="B39" s="135" t="s">
        <v>101</v>
      </c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10"/>
    </row>
    <row r="40" spans="1:26" ht="29.25" customHeight="1">
      <c r="A40" s="10"/>
      <c r="B40" s="399" t="s">
        <v>191</v>
      </c>
      <c r="C40" s="377">
        <v>10451</v>
      </c>
      <c r="D40" s="377"/>
      <c r="E40" s="377"/>
      <c r="F40" s="377"/>
      <c r="G40" s="377"/>
      <c r="H40" s="377">
        <v>13488</v>
      </c>
      <c r="I40" s="377">
        <v>11545</v>
      </c>
      <c r="J40" s="377">
        <v>10831</v>
      </c>
      <c r="K40" s="377">
        <v>12122</v>
      </c>
      <c r="L40" s="377">
        <v>13152</v>
      </c>
      <c r="M40" s="377">
        <v>18414</v>
      </c>
      <c r="N40" s="368">
        <v>18119</v>
      </c>
      <c r="O40" s="368">
        <v>18294</v>
      </c>
      <c r="P40" s="368">
        <v>20325</v>
      </c>
      <c r="Q40" s="368">
        <v>18119</v>
      </c>
      <c r="R40" s="300">
        <f>+Q40</f>
        <v>18119</v>
      </c>
      <c r="S40" s="368">
        <v>14832</v>
      </c>
      <c r="T40" s="368">
        <v>15336</v>
      </c>
      <c r="U40" s="368">
        <v>16468</v>
      </c>
      <c r="V40" s="368">
        <v>12900</v>
      </c>
      <c r="W40" s="300">
        <f>+V40</f>
        <v>12900</v>
      </c>
      <c r="X40" s="368">
        <v>12349</v>
      </c>
      <c r="Y40" s="368">
        <v>11752</v>
      </c>
      <c r="Z40" s="10"/>
    </row>
    <row r="41" spans="1:26" s="25" customFormat="1" ht="21" customHeight="1" thickBot="1">
      <c r="A41" s="10"/>
      <c r="B41" s="400" t="s">
        <v>63</v>
      </c>
      <c r="C41" s="104">
        <v>67</v>
      </c>
      <c r="D41" s="104">
        <v>67</v>
      </c>
      <c r="E41" s="104">
        <v>65</v>
      </c>
      <c r="F41" s="104">
        <v>64</v>
      </c>
      <c r="G41" s="104">
        <v>69</v>
      </c>
      <c r="H41" s="104">
        <v>66</v>
      </c>
      <c r="I41" s="104">
        <v>71</v>
      </c>
      <c r="J41" s="104">
        <v>95</v>
      </c>
      <c r="K41" s="104">
        <v>80</v>
      </c>
      <c r="L41" s="104">
        <v>70</v>
      </c>
      <c r="M41" s="104">
        <v>80</v>
      </c>
      <c r="N41" s="104">
        <v>78</v>
      </c>
      <c r="O41" s="104">
        <v>110</v>
      </c>
      <c r="P41" s="104">
        <v>95</v>
      </c>
      <c r="Q41" s="104">
        <v>176</v>
      </c>
      <c r="R41" s="104">
        <v>115</v>
      </c>
      <c r="S41" s="104">
        <v>194</v>
      </c>
      <c r="T41" s="104">
        <v>193</v>
      </c>
      <c r="U41" s="104">
        <v>164</v>
      </c>
      <c r="V41" s="104">
        <v>162</v>
      </c>
      <c r="W41" s="104">
        <v>178</v>
      </c>
      <c r="X41" s="104">
        <v>143</v>
      </c>
      <c r="Y41" s="104">
        <v>127</v>
      </c>
      <c r="Z41" s="10"/>
    </row>
    <row r="42" spans="1:26" ht="17.25" customHeight="1">
      <c r="A42" s="10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10"/>
    </row>
    <row r="43" spans="1:26" ht="17.25" customHeight="1">
      <c r="A43" s="10"/>
      <c r="B43" s="16" t="s">
        <v>87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10"/>
    </row>
    <row r="44" spans="1:26" ht="17.25" customHeight="1">
      <c r="A44" s="10"/>
      <c r="B44" s="33" t="s">
        <v>102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250">
        <v>13600</v>
      </c>
      <c r="O44" s="250">
        <v>13600</v>
      </c>
      <c r="P44" s="250">
        <v>13900</v>
      </c>
      <c r="Q44" s="250">
        <v>14300</v>
      </c>
      <c r="R44" s="65">
        <f>Q44</f>
        <v>14300</v>
      </c>
      <c r="S44" s="250">
        <v>14800</v>
      </c>
      <c r="T44" s="250">
        <v>15100</v>
      </c>
      <c r="U44" s="250">
        <v>15600</v>
      </c>
      <c r="V44" s="250">
        <v>15400</v>
      </c>
      <c r="W44" s="65">
        <f>+V44</f>
        <v>15400</v>
      </c>
      <c r="X44" s="250">
        <v>15300</v>
      </c>
      <c r="Y44" s="250">
        <v>15300</v>
      </c>
      <c r="Z44" s="10"/>
    </row>
    <row r="45" spans="1:26" ht="17.25" customHeight="1">
      <c r="A45" s="10"/>
      <c r="B45" s="36" t="s">
        <v>103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251">
        <v>8800</v>
      </c>
      <c r="O45" s="251">
        <v>8800</v>
      </c>
      <c r="P45" s="251">
        <v>8900</v>
      </c>
      <c r="Q45" s="251">
        <v>8900</v>
      </c>
      <c r="R45" s="66">
        <f aca="true" t="shared" si="21" ref="R45:R50">Q45</f>
        <v>8900</v>
      </c>
      <c r="S45" s="251">
        <v>9000</v>
      </c>
      <c r="T45" s="251">
        <v>9000</v>
      </c>
      <c r="U45" s="251">
        <v>9100</v>
      </c>
      <c r="V45" s="251">
        <v>9000</v>
      </c>
      <c r="W45" s="66">
        <f>+V45</f>
        <v>9000</v>
      </c>
      <c r="X45" s="251">
        <v>8800</v>
      </c>
      <c r="Y45" s="251">
        <v>8700</v>
      </c>
      <c r="Z45" s="10"/>
    </row>
    <row r="46" spans="1:26" ht="17.25" customHeight="1">
      <c r="A46" s="10"/>
      <c r="B46" s="26" t="s">
        <v>43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84">
        <f>+N44+N45</f>
        <v>22400</v>
      </c>
      <c r="O46" s="184">
        <f>+O44+O45</f>
        <v>22400</v>
      </c>
      <c r="P46" s="184">
        <f>+P44+P45</f>
        <v>22800</v>
      </c>
      <c r="Q46" s="184">
        <f>+Q44+Q45</f>
        <v>23200</v>
      </c>
      <c r="R46" s="67">
        <f t="shared" si="21"/>
        <v>23200</v>
      </c>
      <c r="S46" s="184">
        <f aca="true" t="shared" si="22" ref="S46:Y46">+S44+S45</f>
        <v>23800</v>
      </c>
      <c r="T46" s="184">
        <f t="shared" si="22"/>
        <v>24100</v>
      </c>
      <c r="U46" s="184">
        <f t="shared" si="22"/>
        <v>24700</v>
      </c>
      <c r="V46" s="184">
        <f t="shared" si="22"/>
        <v>24400</v>
      </c>
      <c r="W46" s="184">
        <f t="shared" si="22"/>
        <v>24400</v>
      </c>
      <c r="X46" s="184">
        <f t="shared" si="22"/>
        <v>24100</v>
      </c>
      <c r="Y46" s="184">
        <f t="shared" si="22"/>
        <v>24000</v>
      </c>
      <c r="Z46" s="10"/>
    </row>
    <row r="47" spans="1:26" ht="17.25" customHeight="1">
      <c r="A47" s="10"/>
      <c r="B47" s="41" t="s">
        <v>40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255">
        <v>18900</v>
      </c>
      <c r="O47" s="255">
        <v>19200</v>
      </c>
      <c r="P47" s="255">
        <v>20200</v>
      </c>
      <c r="Q47" s="255">
        <v>20500</v>
      </c>
      <c r="R47" s="72">
        <f t="shared" si="21"/>
        <v>20500</v>
      </c>
      <c r="S47" s="255">
        <v>20500</v>
      </c>
      <c r="T47" s="255">
        <v>20400</v>
      </c>
      <c r="U47" s="255">
        <v>21200</v>
      </c>
      <c r="V47" s="255">
        <v>19600</v>
      </c>
      <c r="W47" s="72">
        <f>+V47</f>
        <v>19600</v>
      </c>
      <c r="X47" s="255">
        <v>18800</v>
      </c>
      <c r="Y47" s="255">
        <v>18800</v>
      </c>
      <c r="Z47" s="10"/>
    </row>
    <row r="48" spans="1:26" ht="17.25" customHeight="1">
      <c r="A48" s="10"/>
      <c r="B48" s="41" t="s">
        <v>44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255">
        <v>3400</v>
      </c>
      <c r="O48" s="255">
        <v>3400</v>
      </c>
      <c r="P48" s="255">
        <v>3500</v>
      </c>
      <c r="Q48" s="255">
        <v>3700</v>
      </c>
      <c r="R48" s="72">
        <f t="shared" si="21"/>
        <v>3700</v>
      </c>
      <c r="S48" s="255">
        <v>3700</v>
      </c>
      <c r="T48" s="255">
        <v>3800</v>
      </c>
      <c r="U48" s="255">
        <v>3700</v>
      </c>
      <c r="V48" s="255">
        <v>3100</v>
      </c>
      <c r="W48" s="72">
        <f>+V48</f>
        <v>3100</v>
      </c>
      <c r="X48" s="255">
        <v>3100</v>
      </c>
      <c r="Y48" s="255">
        <v>3200</v>
      </c>
      <c r="Z48" s="10"/>
    </row>
    <row r="49" spans="1:26" ht="17.25" customHeight="1">
      <c r="A49" s="10"/>
      <c r="B49" s="41" t="s">
        <v>45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255">
        <v>600</v>
      </c>
      <c r="O49" s="255">
        <v>600</v>
      </c>
      <c r="P49" s="255">
        <v>700</v>
      </c>
      <c r="Q49" s="255">
        <v>700</v>
      </c>
      <c r="R49" s="72">
        <f t="shared" si="21"/>
        <v>700</v>
      </c>
      <c r="S49" s="255">
        <v>700</v>
      </c>
      <c r="T49" s="255">
        <v>700</v>
      </c>
      <c r="U49" s="255">
        <v>700</v>
      </c>
      <c r="V49" s="255">
        <v>700</v>
      </c>
      <c r="W49" s="72">
        <f>+V49</f>
        <v>700</v>
      </c>
      <c r="X49" s="255">
        <v>700</v>
      </c>
      <c r="Y49" s="255">
        <v>700</v>
      </c>
      <c r="Z49" s="10"/>
    </row>
    <row r="50" spans="1:26" ht="17.25" customHeight="1" thickBot="1">
      <c r="A50" s="10"/>
      <c r="B50" s="38" t="s">
        <v>88</v>
      </c>
      <c r="C50" s="29">
        <v>41200</v>
      </c>
      <c r="D50" s="29">
        <v>41600</v>
      </c>
      <c r="E50" s="29">
        <v>42100</v>
      </c>
      <c r="F50" s="29">
        <v>43400</v>
      </c>
      <c r="G50" s="29">
        <v>44600</v>
      </c>
      <c r="H50" s="29">
        <v>44600</v>
      </c>
      <c r="I50" s="29">
        <v>43600</v>
      </c>
      <c r="J50" s="29">
        <v>44100</v>
      </c>
      <c r="K50" s="29">
        <v>44700</v>
      </c>
      <c r="L50" s="29">
        <v>44900</v>
      </c>
      <c r="M50" s="29">
        <v>44900</v>
      </c>
      <c r="N50" s="179">
        <f>SUM(N46:N49)</f>
        <v>45300</v>
      </c>
      <c r="O50" s="179">
        <f>SUM(O46:O49)</f>
        <v>45600</v>
      </c>
      <c r="P50" s="179">
        <f>SUM(P46:P49)</f>
        <v>47200</v>
      </c>
      <c r="Q50" s="179">
        <f>SUM(Q46:Q49)</f>
        <v>48100</v>
      </c>
      <c r="R50" s="62">
        <f t="shared" si="21"/>
        <v>48100</v>
      </c>
      <c r="S50" s="179">
        <f aca="true" t="shared" si="23" ref="S50:Y50">SUM(S46:S49)</f>
        <v>48700</v>
      </c>
      <c r="T50" s="179">
        <f t="shared" si="23"/>
        <v>49000</v>
      </c>
      <c r="U50" s="179">
        <f t="shared" si="23"/>
        <v>50300</v>
      </c>
      <c r="V50" s="179">
        <f t="shared" si="23"/>
        <v>47800</v>
      </c>
      <c r="W50" s="179">
        <f t="shared" si="23"/>
        <v>47800</v>
      </c>
      <c r="X50" s="179">
        <f t="shared" si="23"/>
        <v>46700</v>
      </c>
      <c r="Y50" s="179">
        <f t="shared" si="23"/>
        <v>46700</v>
      </c>
      <c r="Z50" s="10"/>
    </row>
    <row r="51" spans="1:26" ht="17.25" customHeight="1">
      <c r="A51" s="10"/>
      <c r="B51" s="48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10"/>
    </row>
    <row r="52" spans="1:26" ht="17.25" customHeight="1">
      <c r="A52" s="53"/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3"/>
    </row>
    <row r="53" spans="1:26" ht="17.25" customHeight="1">
      <c r="A53" s="10"/>
      <c r="B53" s="48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10"/>
    </row>
    <row r="54" spans="1:26" s="25" customFormat="1" ht="17.25" customHeight="1">
      <c r="A54" s="26" t="s">
        <v>162</v>
      </c>
      <c r="B54" s="26" t="str">
        <f>+'Credit Suisse'!B81</f>
        <v>Prior periods 2004 - 4Q06 have not been restated to reflect the agreement to sell parts of our traditional investment strategies business.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10"/>
    </row>
    <row r="55" spans="1:26" s="25" customFormat="1" ht="17.25" customHeight="1">
      <c r="A55" s="26" t="str">
        <f>+'Credit Suisse'!A82</f>
        <v>2)</v>
      </c>
      <c r="B55" s="26" t="str">
        <f>+'Credit Suisse'!B82</f>
        <v>Based on amounts attributable to shareholders.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10"/>
    </row>
    <row r="56" ht="11.25" customHeight="1"/>
    <row r="58" spans="14:22" ht="17.25" customHeight="1">
      <c r="N58" s="366"/>
      <c r="O58" s="366"/>
      <c r="P58" s="366"/>
      <c r="Q58" s="366"/>
      <c r="S58" s="366"/>
      <c r="T58" s="366"/>
      <c r="U58" s="366"/>
      <c r="V58" s="366"/>
    </row>
    <row r="59" spans="14:22" ht="17.25" customHeight="1">
      <c r="N59" s="366"/>
      <c r="O59" s="366"/>
      <c r="P59" s="366"/>
      <c r="Q59" s="366"/>
      <c r="S59" s="366"/>
      <c r="T59" s="366"/>
      <c r="U59" s="366"/>
      <c r="V59" s="366"/>
    </row>
    <row r="64" ht="13.5" customHeight="1"/>
    <row r="80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&amp;C&amp;D</oddFooter>
  </headerFooter>
  <rowBreaks count="1" manualBreakCount="1">
    <brk id="37" max="25" man="1"/>
  </rowBreaks>
  <ignoredErrors>
    <ignoredError sqref="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43.28125" style="1" customWidth="1"/>
    <col min="3" max="6" width="14.7109375" style="1" hidden="1" customWidth="1" outlineLevel="1"/>
    <col min="7" max="7" width="14.7109375" style="1" customWidth="1" collapsed="1"/>
    <col min="8" max="11" width="14.7109375" style="1" hidden="1" customWidth="1" outlineLevel="1"/>
    <col min="12" max="12" width="14.7109375" style="1" customWidth="1" collapsed="1"/>
    <col min="13" max="19" width="14.7109375" style="1" customWidth="1"/>
    <col min="20" max="20" width="2.7109375" style="11" customWidth="1"/>
    <col min="21" max="25" width="1.7109375" style="1" customWidth="1"/>
    <col min="26" max="26" width="5.140625" style="1" customWidth="1"/>
    <col min="27" max="16384" width="1.7109375" style="1" customWidth="1"/>
  </cols>
  <sheetData>
    <row r="1" spans="1:20" s="5" customFormat="1" ht="19.5" customHeight="1">
      <c r="A1" s="2"/>
      <c r="B1" s="407" t="s">
        <v>134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7" s="5" customFormat="1" ht="19.5" customHeight="1">
      <c r="A2" s="6"/>
      <c r="B2" s="408"/>
      <c r="C2" s="7" t="s">
        <v>15</v>
      </c>
      <c r="D2" s="7" t="s">
        <v>16</v>
      </c>
      <c r="E2" s="7" t="s">
        <v>17</v>
      </c>
      <c r="F2" s="7" t="s">
        <v>18</v>
      </c>
      <c r="G2" s="8">
        <v>2006</v>
      </c>
      <c r="H2" s="7" t="s">
        <v>55</v>
      </c>
      <c r="I2" s="7" t="s">
        <v>94</v>
      </c>
      <c r="J2" s="7" t="s">
        <v>96</v>
      </c>
      <c r="K2" s="7" t="s">
        <v>97</v>
      </c>
      <c r="L2" s="8">
        <v>2007</v>
      </c>
      <c r="M2" s="7" t="s">
        <v>100</v>
      </c>
      <c r="N2" s="7" t="s">
        <v>140</v>
      </c>
      <c r="O2" s="7" t="s">
        <v>141</v>
      </c>
      <c r="P2" s="7" t="s">
        <v>142</v>
      </c>
      <c r="Q2" s="8">
        <v>2008</v>
      </c>
      <c r="R2" s="7" t="s">
        <v>165</v>
      </c>
      <c r="S2" s="7" t="s">
        <v>194</v>
      </c>
      <c r="T2" s="9"/>
      <c r="U2" s="1"/>
      <c r="V2" s="1"/>
      <c r="W2" s="1"/>
      <c r="X2" s="1"/>
      <c r="Y2" s="1"/>
      <c r="Z2" s="1"/>
      <c r="AA2" s="1"/>
    </row>
    <row r="3" spans="1:27" s="11" customFormat="1" ht="15.75" customHeight="1">
      <c r="A3" s="10"/>
      <c r="B3" s="10"/>
      <c r="C3" s="348" t="s">
        <v>162</v>
      </c>
      <c r="D3" s="348" t="s">
        <v>162</v>
      </c>
      <c r="E3" s="348" t="s">
        <v>162</v>
      </c>
      <c r="F3" s="348" t="s">
        <v>162</v>
      </c>
      <c r="G3" s="348"/>
      <c r="H3" s="348"/>
      <c r="I3" s="348"/>
      <c r="J3" s="348"/>
      <c r="K3" s="348"/>
      <c r="L3" s="348"/>
      <c r="M3" s="10"/>
      <c r="N3" s="10"/>
      <c r="O3" s="10"/>
      <c r="P3" s="10"/>
      <c r="Q3" s="10"/>
      <c r="R3" s="10"/>
      <c r="S3" s="10"/>
      <c r="T3" s="10"/>
      <c r="U3" s="1"/>
      <c r="V3" s="1"/>
      <c r="W3" s="1"/>
      <c r="X3" s="1"/>
      <c r="Y3" s="1"/>
      <c r="Z3" s="1"/>
      <c r="AA3" s="1"/>
    </row>
    <row r="4" spans="1:20" ht="16.5" thickBot="1">
      <c r="A4" s="10"/>
      <c r="B4" s="12" t="s">
        <v>130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15"/>
    </row>
    <row r="5" spans="1:20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4"/>
    </row>
    <row r="6" spans="1:20" ht="17.25" customHeight="1">
      <c r="A6" s="10"/>
      <c r="B6" s="16" t="s">
        <v>131</v>
      </c>
      <c r="C6" s="20"/>
      <c r="D6" s="20"/>
      <c r="E6" s="20"/>
      <c r="F6" s="20"/>
      <c r="G6" s="20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23"/>
    </row>
    <row r="7" spans="1:20" s="25" customFormat="1" ht="17.25" customHeight="1">
      <c r="A7" s="10"/>
      <c r="B7" s="18" t="s">
        <v>104</v>
      </c>
      <c r="C7" s="19">
        <v>2382</v>
      </c>
      <c r="D7" s="19">
        <v>2305</v>
      </c>
      <c r="E7" s="19">
        <v>2124</v>
      </c>
      <c r="F7" s="19">
        <v>2309</v>
      </c>
      <c r="G7" s="19">
        <v>9016</v>
      </c>
      <c r="H7" s="336">
        <v>2610</v>
      </c>
      <c r="I7" s="336">
        <v>2575</v>
      </c>
      <c r="J7" s="336">
        <v>2446</v>
      </c>
      <c r="K7" s="336">
        <v>2674</v>
      </c>
      <c r="L7" s="68">
        <f>SUM(H7+I7+J7+K7)</f>
        <v>10305</v>
      </c>
      <c r="M7" s="336">
        <v>2541</v>
      </c>
      <c r="N7" s="336">
        <v>2458</v>
      </c>
      <c r="O7" s="336">
        <v>2593</v>
      </c>
      <c r="P7" s="336">
        <v>2450</v>
      </c>
      <c r="Q7" s="68">
        <v>10042</v>
      </c>
      <c r="R7" s="336">
        <v>2296</v>
      </c>
      <c r="S7" s="336">
        <v>2258</v>
      </c>
      <c r="T7" s="17"/>
    </row>
    <row r="8" spans="1:20" s="25" customFormat="1" ht="17.25" customHeight="1">
      <c r="A8" s="10"/>
      <c r="B8" s="21" t="s">
        <v>106</v>
      </c>
      <c r="C8" s="22">
        <v>2710</v>
      </c>
      <c r="D8" s="22">
        <v>2385</v>
      </c>
      <c r="E8" s="22">
        <v>2090</v>
      </c>
      <c r="F8" s="22">
        <v>2748</v>
      </c>
      <c r="G8" s="22">
        <v>9604</v>
      </c>
      <c r="H8" s="336">
        <v>3208</v>
      </c>
      <c r="I8" s="336">
        <v>3360</v>
      </c>
      <c r="J8" s="336">
        <v>1964</v>
      </c>
      <c r="K8" s="336">
        <v>2389</v>
      </c>
      <c r="L8" s="70">
        <f>SUM(H8+I8+J8+K8)</f>
        <v>10921</v>
      </c>
      <c r="M8" s="336">
        <v>1040</v>
      </c>
      <c r="N8" s="336">
        <v>1032</v>
      </c>
      <c r="O8" s="336">
        <v>359</v>
      </c>
      <c r="P8" s="336">
        <v>-2211</v>
      </c>
      <c r="Q8" s="70">
        <v>220</v>
      </c>
      <c r="R8" s="336">
        <v>2326</v>
      </c>
      <c r="S8" s="336">
        <v>2710</v>
      </c>
      <c r="T8" s="17"/>
    </row>
    <row r="9" spans="1:20" s="25" customFormat="1" ht="17.25" customHeight="1">
      <c r="A9" s="10"/>
      <c r="B9" s="21" t="s">
        <v>132</v>
      </c>
      <c r="C9" s="22">
        <v>3461</v>
      </c>
      <c r="D9" s="22">
        <v>2767</v>
      </c>
      <c r="E9" s="22">
        <v>2958</v>
      </c>
      <c r="F9" s="22">
        <v>3536</v>
      </c>
      <c r="G9" s="22">
        <v>12668</v>
      </c>
      <c r="H9" s="336">
        <v>3918</v>
      </c>
      <c r="I9" s="336">
        <v>4326</v>
      </c>
      <c r="J9" s="336">
        <v>726</v>
      </c>
      <c r="K9" s="336">
        <v>440</v>
      </c>
      <c r="L9" s="70">
        <f>SUM(H9+I9+J9+K9)</f>
        <v>9410</v>
      </c>
      <c r="M9" s="336">
        <v>-1330</v>
      </c>
      <c r="N9" s="336">
        <v>3642</v>
      </c>
      <c r="O9" s="336">
        <v>-257</v>
      </c>
      <c r="P9" s="336">
        <v>-1412</v>
      </c>
      <c r="Q9" s="70">
        <v>643</v>
      </c>
      <c r="R9" s="336">
        <v>3818</v>
      </c>
      <c r="S9" s="336">
        <v>3356</v>
      </c>
      <c r="T9" s="17"/>
    </row>
    <row r="10" spans="1:20" s="25" customFormat="1" ht="17.25" customHeight="1">
      <c r="A10" s="10"/>
      <c r="B10" s="21" t="s">
        <v>126</v>
      </c>
      <c r="C10" s="22">
        <v>1070</v>
      </c>
      <c r="D10" s="22">
        <v>567</v>
      </c>
      <c r="E10" s="22">
        <v>393</v>
      </c>
      <c r="F10" s="22">
        <v>1203</v>
      </c>
      <c r="G10" s="22">
        <v>3106</v>
      </c>
      <c r="H10" s="336">
        <v>839</v>
      </c>
      <c r="I10" s="336">
        <v>1332</v>
      </c>
      <c r="J10" s="336">
        <v>760</v>
      </c>
      <c r="K10" s="336">
        <v>929</v>
      </c>
      <c r="L10" s="70">
        <f>SUM(H10+I10+J10+K10)</f>
        <v>3860</v>
      </c>
      <c r="M10" s="336">
        <v>555</v>
      </c>
      <c r="N10" s="336">
        <v>498</v>
      </c>
      <c r="O10" s="336">
        <v>272</v>
      </c>
      <c r="P10" s="336">
        <v>-662</v>
      </c>
      <c r="Q10" s="70">
        <v>663</v>
      </c>
      <c r="R10" s="336">
        <v>886</v>
      </c>
      <c r="S10" s="336">
        <v>1072</v>
      </c>
      <c r="T10" s="17"/>
    </row>
    <row r="11" spans="1:20" s="25" customFormat="1" ht="17.25" customHeight="1" thickBot="1">
      <c r="A11" s="10"/>
      <c r="B11" s="21" t="s">
        <v>45</v>
      </c>
      <c r="C11" s="22">
        <v>18</v>
      </c>
      <c r="D11" s="22">
        <v>23</v>
      </c>
      <c r="E11" s="22">
        <v>-129</v>
      </c>
      <c r="F11" s="22">
        <v>20</v>
      </c>
      <c r="G11" s="22">
        <v>86</v>
      </c>
      <c r="H11" s="337">
        <v>-33</v>
      </c>
      <c r="I11" s="337">
        <v>-2</v>
      </c>
      <c r="J11" s="337">
        <v>52</v>
      </c>
      <c r="K11" s="337">
        <v>26</v>
      </c>
      <c r="L11" s="70">
        <f>SUM(H11+I11+J11+K11)</f>
        <v>43</v>
      </c>
      <c r="M11" s="337">
        <v>120</v>
      </c>
      <c r="N11" s="337">
        <v>113</v>
      </c>
      <c r="O11" s="337">
        <v>56</v>
      </c>
      <c r="P11" s="337">
        <v>5</v>
      </c>
      <c r="Q11" s="70">
        <v>294</v>
      </c>
      <c r="R11" s="337">
        <v>231</v>
      </c>
      <c r="S11" s="337">
        <v>-786</v>
      </c>
      <c r="T11" s="17"/>
    </row>
    <row r="12" spans="1:20" ht="17.25" customHeight="1" thickBot="1">
      <c r="A12" s="10"/>
      <c r="B12" s="30" t="s">
        <v>133</v>
      </c>
      <c r="C12" s="63">
        <f>SUM(C7:C11)</f>
        <v>9641</v>
      </c>
      <c r="D12" s="63">
        <f>SUM(D7:D11)</f>
        <v>8047</v>
      </c>
      <c r="E12" s="63">
        <f>SUM(E7:E11)</f>
        <v>7436</v>
      </c>
      <c r="F12" s="63">
        <f>SUM(F7:F11)</f>
        <v>9816</v>
      </c>
      <c r="G12" s="63">
        <f>IF(SUM(G7:G11)='Core Results'!M11,SUM(G7:G11),"Error")</f>
        <v>34480</v>
      </c>
      <c r="H12" s="63">
        <f>IF(SUM(H7:H11)='Core Results'!N11,SUM(H7:H11),"Error")</f>
        <v>10542</v>
      </c>
      <c r="I12" s="63">
        <f>IF(SUM(I7:I11)='Core Results'!O11,SUM(I7:I11),"Error")</f>
        <v>11591</v>
      </c>
      <c r="J12" s="63">
        <f>IF(SUM(J7:J11)='Core Results'!P11,SUM(J7:J11),"Error")</f>
        <v>5948</v>
      </c>
      <c r="K12" s="63">
        <f>IF(SUM(K7:K11)='Core Results'!Q11,SUM(K7:K11),"Error")</f>
        <v>6458</v>
      </c>
      <c r="L12" s="63">
        <f>IF(SUM(H12+I12+J12+K12)='Core Results'!R11,SUM(H12+I12+J12+K12),"Error")</f>
        <v>34539</v>
      </c>
      <c r="M12" s="63">
        <f>IF(SUM(M7:M11)='Core Results'!S11,SUM(M7:M11),"Error")</f>
        <v>2926</v>
      </c>
      <c r="N12" s="63">
        <f>IF(SUM(N7:N11)='Core Results'!T11,SUM(N7:N11),"Error")</f>
        <v>7743</v>
      </c>
      <c r="O12" s="63">
        <f>IF(SUM(O7:O11)='Core Results'!U11,SUM(O7:O11),"Error")</f>
        <v>3023</v>
      </c>
      <c r="P12" s="63">
        <f>IF(SUM(P7:P11)='Core Results'!V11,SUM(P7:P11),"Error")</f>
        <v>-1830</v>
      </c>
      <c r="Q12" s="63">
        <f>IF(SUM(M12+N12+O12+P12)='Core Results'!W11,SUM(M12+N12+O12+P12),"Error")</f>
        <v>11862</v>
      </c>
      <c r="R12" s="63">
        <f>IF(SUM(R7:R11)='Core Results'!X11,SUM(R7:R11),"Error")</f>
        <v>9557</v>
      </c>
      <c r="S12" s="63">
        <f>IF(SUM(S7:S11)='Core Results'!Y11,SUM(S7:S11),"Error")</f>
        <v>8610</v>
      </c>
      <c r="T12" s="17"/>
    </row>
    <row r="13" spans="1:20" ht="17.25" customHeight="1">
      <c r="A13" s="10"/>
      <c r="B13" s="14"/>
      <c r="C13" s="20"/>
      <c r="D13" s="20"/>
      <c r="E13" s="20"/>
      <c r="F13" s="20"/>
      <c r="G13" s="20"/>
      <c r="H13" s="20"/>
      <c r="I13" s="20"/>
      <c r="J13" s="145"/>
      <c r="K13" s="20"/>
      <c r="L13" s="20"/>
      <c r="M13" s="20"/>
      <c r="N13" s="20"/>
      <c r="O13" s="20"/>
      <c r="P13" s="20"/>
      <c r="Q13" s="20"/>
      <c r="R13" s="20"/>
      <c r="S13" s="20"/>
      <c r="T13" s="23"/>
    </row>
    <row r="14" spans="1:20" ht="17.25" customHeight="1">
      <c r="A14" s="10"/>
      <c r="B14" s="16" t="s">
        <v>157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327"/>
      <c r="N14" s="327"/>
      <c r="O14" s="327"/>
      <c r="P14" s="327"/>
      <c r="Q14" s="20"/>
      <c r="R14" s="327"/>
      <c r="S14" s="327"/>
      <c r="T14" s="23"/>
    </row>
    <row r="15" spans="1:20" s="25" customFormat="1" ht="17.25" customHeight="1">
      <c r="A15" s="10"/>
      <c r="B15" s="18" t="s">
        <v>104</v>
      </c>
      <c r="C15" s="19">
        <v>1069</v>
      </c>
      <c r="D15" s="19">
        <v>1016</v>
      </c>
      <c r="E15" s="19">
        <v>911</v>
      </c>
      <c r="F15" s="19">
        <v>1024</v>
      </c>
      <c r="G15" s="19">
        <v>3970</v>
      </c>
      <c r="H15" s="244">
        <v>1247</v>
      </c>
      <c r="I15" s="244">
        <v>1192</v>
      </c>
      <c r="J15" s="244">
        <v>1018</v>
      </c>
      <c r="K15" s="244">
        <v>1223</v>
      </c>
      <c r="L15" s="69">
        <f>SUM(H15+I15+J15+K15)</f>
        <v>4680</v>
      </c>
      <c r="M15" s="336">
        <v>1208</v>
      </c>
      <c r="N15" s="336">
        <v>1037</v>
      </c>
      <c r="O15" s="336">
        <v>1205</v>
      </c>
      <c r="P15" s="336">
        <v>991</v>
      </c>
      <c r="Q15" s="69">
        <f>SUM(M15:P15)</f>
        <v>4441</v>
      </c>
      <c r="R15" s="336">
        <v>941</v>
      </c>
      <c r="S15" s="336">
        <v>821</v>
      </c>
      <c r="T15" s="17"/>
    </row>
    <row r="16" spans="1:20" s="25" customFormat="1" ht="17.25" customHeight="1">
      <c r="A16" s="10"/>
      <c r="B16" s="21" t="s">
        <v>106</v>
      </c>
      <c r="C16" s="22">
        <v>758</v>
      </c>
      <c r="D16" s="22">
        <v>499</v>
      </c>
      <c r="E16" s="22">
        <v>385</v>
      </c>
      <c r="F16" s="22">
        <v>749</v>
      </c>
      <c r="G16" s="22">
        <v>2323</v>
      </c>
      <c r="H16" s="245">
        <v>1041</v>
      </c>
      <c r="I16" s="245">
        <v>1009</v>
      </c>
      <c r="J16" s="245">
        <v>506</v>
      </c>
      <c r="K16" s="245">
        <v>599</v>
      </c>
      <c r="L16" s="70">
        <f>SUM(H16+I16+J16+K16)</f>
        <v>3155</v>
      </c>
      <c r="M16" s="336">
        <v>-524</v>
      </c>
      <c r="N16" s="336">
        <v>-1106</v>
      </c>
      <c r="O16" s="336">
        <v>-1225</v>
      </c>
      <c r="P16" s="336">
        <v>-3740</v>
      </c>
      <c r="Q16" s="70">
        <f>SUM(M16:P16)</f>
        <v>-6595</v>
      </c>
      <c r="R16" s="336">
        <v>505</v>
      </c>
      <c r="S16" s="336">
        <v>679</v>
      </c>
      <c r="T16" s="17"/>
    </row>
    <row r="17" spans="1:20" s="25" customFormat="1" ht="17.25" customHeight="1">
      <c r="A17" s="10"/>
      <c r="B17" s="21" t="s">
        <v>132</v>
      </c>
      <c r="C17" s="22">
        <v>840</v>
      </c>
      <c r="D17" s="22">
        <v>848</v>
      </c>
      <c r="E17" s="22">
        <v>730</v>
      </c>
      <c r="F17" s="22">
        <v>1304</v>
      </c>
      <c r="G17" s="22">
        <v>3714</v>
      </c>
      <c r="H17" s="245">
        <v>1160</v>
      </c>
      <c r="I17" s="245">
        <v>1381</v>
      </c>
      <c r="J17" s="245">
        <v>-511</v>
      </c>
      <c r="K17" s="245">
        <v>-1891</v>
      </c>
      <c r="L17" s="70">
        <f>SUM(H17+I17+J17+K17)</f>
        <v>139</v>
      </c>
      <c r="M17" s="336">
        <v>-3370</v>
      </c>
      <c r="N17" s="336">
        <v>1908</v>
      </c>
      <c r="O17" s="336">
        <v>-2170</v>
      </c>
      <c r="P17" s="336">
        <v>-3348</v>
      </c>
      <c r="Q17" s="70">
        <f>SUM(M17:P17)</f>
        <v>-6980</v>
      </c>
      <c r="R17" s="336">
        <v>1350</v>
      </c>
      <c r="S17" s="336">
        <v>748</v>
      </c>
      <c r="T17" s="17"/>
    </row>
    <row r="18" spans="1:20" s="25" customFormat="1" ht="17.25" customHeight="1">
      <c r="A18" s="10"/>
      <c r="B18" s="21" t="s">
        <v>126</v>
      </c>
      <c r="C18" s="22">
        <v>439</v>
      </c>
      <c r="D18" s="22">
        <v>74</v>
      </c>
      <c r="E18" s="22">
        <v>-88</v>
      </c>
      <c r="F18" s="22">
        <v>497</v>
      </c>
      <c r="G18" s="22">
        <v>914</v>
      </c>
      <c r="H18" s="245">
        <v>189</v>
      </c>
      <c r="I18" s="245">
        <v>561</v>
      </c>
      <c r="J18" s="245">
        <v>312</v>
      </c>
      <c r="K18" s="245">
        <v>296</v>
      </c>
      <c r="L18" s="70">
        <f>SUM(H18+I18+J18+K18)</f>
        <v>1358</v>
      </c>
      <c r="M18" s="336">
        <v>43</v>
      </c>
      <c r="N18" s="336">
        <v>-191</v>
      </c>
      <c r="O18" s="336">
        <v>-343</v>
      </c>
      <c r="P18" s="336">
        <v>-1502</v>
      </c>
      <c r="Q18" s="70">
        <f>SUM(M18:P18)</f>
        <v>-1993</v>
      </c>
      <c r="R18" s="336">
        <v>120</v>
      </c>
      <c r="S18" s="336">
        <v>397</v>
      </c>
      <c r="T18" s="17"/>
    </row>
    <row r="19" spans="1:20" s="25" customFormat="1" ht="17.25" customHeight="1" thickBot="1">
      <c r="A19" s="10"/>
      <c r="B19" s="21" t="s">
        <v>45</v>
      </c>
      <c r="C19" s="22">
        <v>-33</v>
      </c>
      <c r="D19" s="22">
        <v>13</v>
      </c>
      <c r="E19" s="22">
        <v>-108</v>
      </c>
      <c r="F19" s="22">
        <v>-187</v>
      </c>
      <c r="G19" s="22">
        <v>-162</v>
      </c>
      <c r="H19" s="245">
        <v>-89</v>
      </c>
      <c r="I19" s="245">
        <v>-57</v>
      </c>
      <c r="J19" s="245">
        <v>-8</v>
      </c>
      <c r="K19" s="245">
        <v>-38</v>
      </c>
      <c r="L19" s="70">
        <f>SUM(H19+I19+J19+K19)</f>
        <v>-192</v>
      </c>
      <c r="M19" s="337">
        <v>62</v>
      </c>
      <c r="N19" s="337">
        <v>-69</v>
      </c>
      <c r="O19" s="337">
        <v>32</v>
      </c>
      <c r="P19" s="337">
        <v>-1061</v>
      </c>
      <c r="Q19" s="70">
        <f>SUM(M19:P19)</f>
        <v>-1036</v>
      </c>
      <c r="R19" s="337">
        <v>138</v>
      </c>
      <c r="S19" s="337">
        <v>-1081</v>
      </c>
      <c r="T19" s="17"/>
    </row>
    <row r="20" spans="1:20" ht="26.25" thickBot="1">
      <c r="A20" s="10"/>
      <c r="B20" s="285" t="s">
        <v>143</v>
      </c>
      <c r="C20" s="63">
        <f>SUM(C15:C19)</f>
        <v>3073</v>
      </c>
      <c r="D20" s="63">
        <f>SUM(D15:D19)</f>
        <v>2450</v>
      </c>
      <c r="E20" s="63">
        <f>SUM(E15:E19)</f>
        <v>1830</v>
      </c>
      <c r="F20" s="63">
        <f>SUM(F15:F19)</f>
        <v>3387</v>
      </c>
      <c r="G20" s="63">
        <f>IF(SUM(G15:G19)='Core Results'!M18,SUM(G15:G19),"Error")</f>
        <v>10759</v>
      </c>
      <c r="H20" s="63">
        <f>IF(SUM(H15:H19)='Core Results'!N18,SUM(H15:H19),"Error")</f>
        <v>3548</v>
      </c>
      <c r="I20" s="63">
        <f>IF(SUM(I15:I19)='Core Results'!O18,SUM(I15:I19),"Error")</f>
        <v>4086</v>
      </c>
      <c r="J20" s="63">
        <f>IF(SUM(J15:J19)='Core Results'!P18,SUM(J15:J19),"Error")</f>
        <v>1317</v>
      </c>
      <c r="K20" s="63">
        <f>IF(SUM(K15:K19)='Core Results'!Q18,SUM(K15:K19),"Error")</f>
        <v>189</v>
      </c>
      <c r="L20" s="63">
        <f>IF(SUM(H20+I20+J20+K20)='Core Results'!R18,SUM(H20+I20+J20+K20),"Error")</f>
        <v>9140</v>
      </c>
      <c r="M20" s="63">
        <f>IF(SUM(M15:M19)='Core Results'!S18,SUM(M15:M19),"Error")</f>
        <v>-2581</v>
      </c>
      <c r="N20" s="63">
        <f>IF(SUM(N15:N19)='Core Results'!T18,SUM(N15:N19),"Error")</f>
        <v>1579</v>
      </c>
      <c r="O20" s="63">
        <f>IF(SUM(O15:O19)='Core Results'!U18,SUM(O15:O19),"Error")</f>
        <v>-2501</v>
      </c>
      <c r="P20" s="63">
        <f>IF(SUM(P15:P19)='Core Results'!V18,SUM(P15:P19),"Error")</f>
        <v>-8660</v>
      </c>
      <c r="Q20" s="63">
        <f>IF(SUM(M20+N20+O20+P20)='Core Results'!W18,SUM(M20+N20+O20+P20),"Error")</f>
        <v>-12163</v>
      </c>
      <c r="R20" s="63">
        <f>IF(SUM(R15:R19)='Core Results'!X18,SUM(R15:R19),"Error")</f>
        <v>3054</v>
      </c>
      <c r="S20" s="63">
        <f>IF(SUM(S15:S19)='Core Results'!Y18,SUM(S15:S19),"Error")</f>
        <v>1564</v>
      </c>
      <c r="T20" s="17"/>
    </row>
    <row r="21" spans="1:20" ht="17.25" customHeight="1">
      <c r="A21" s="10"/>
      <c r="B21" s="48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17.25" customHeight="1">
      <c r="A22" s="53"/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1:20" ht="17.25" customHeight="1">
      <c r="A23" s="10"/>
      <c r="B23" s="4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7.25" customHeight="1">
      <c r="A24" s="347" t="s">
        <v>162</v>
      </c>
      <c r="B24" s="347" t="str">
        <f>+'Credit Suisse'!B81</f>
        <v>Prior periods 2004 - 4Q06 have not been restated to reflect the agreement to sell parts of our traditional investment strategies business.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9" ht="12" customHeight="1"/>
    <row r="38" ht="11.25" customHeight="1"/>
    <row r="53" ht="11.25" customHeight="1"/>
    <row r="61" ht="13.5" customHeight="1"/>
    <row r="77" ht="11.25" customHeight="1"/>
  </sheetData>
  <sheetProtection/>
  <mergeCells count="1">
    <mergeCell ref="B1:B2"/>
  </mergeCells>
  <conditionalFormatting sqref="G12:S12 G20:S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8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851562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17" width="14.7109375" style="1" hidden="1" customWidth="1" outlineLevel="1"/>
    <col min="18" max="18" width="14.7109375" style="1" customWidth="1" collapsed="1"/>
    <col min="19" max="25" width="14.7109375" style="1" customWidth="1"/>
    <col min="26" max="16384" width="1.7109375" style="1" customWidth="1"/>
  </cols>
  <sheetData>
    <row r="1" spans="1:26" s="5" customFormat="1" ht="19.5" customHeight="1">
      <c r="A1" s="2"/>
      <c r="B1" s="407" t="s">
        <v>43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</row>
    <row r="2" spans="1:26" s="5" customFormat="1" ht="19.5" customHeight="1">
      <c r="A2" s="6"/>
      <c r="B2" s="408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55</v>
      </c>
      <c r="O2" s="7" t="s">
        <v>94</v>
      </c>
      <c r="P2" s="7" t="s">
        <v>96</v>
      </c>
      <c r="Q2" s="7" t="s">
        <v>97</v>
      </c>
      <c r="R2" s="8">
        <v>2007</v>
      </c>
      <c r="S2" s="7" t="s">
        <v>100</v>
      </c>
      <c r="T2" s="7" t="s">
        <v>140</v>
      </c>
      <c r="U2" s="7" t="s">
        <v>141</v>
      </c>
      <c r="V2" s="7" t="s">
        <v>142</v>
      </c>
      <c r="W2" s="8">
        <v>2008</v>
      </c>
      <c r="X2" s="7" t="s">
        <v>165</v>
      </c>
      <c r="Y2" s="7" t="s">
        <v>194</v>
      </c>
      <c r="Z2" s="6"/>
    </row>
    <row r="3" spans="1:26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6.5" thickBot="1">
      <c r="A4" s="10"/>
      <c r="B4" s="12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10"/>
    </row>
    <row r="5" spans="1:26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10"/>
    </row>
    <row r="6" spans="1:26" ht="17.25" customHeight="1">
      <c r="A6" s="10"/>
      <c r="B6" s="16" t="s">
        <v>48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0"/>
    </row>
    <row r="7" spans="1:26" s="25" customFormat="1" ht="17.25" customHeight="1">
      <c r="A7" s="10"/>
      <c r="B7" s="33" t="s">
        <v>21</v>
      </c>
      <c r="C7" s="34">
        <v>3651</v>
      </c>
      <c r="D7" s="34">
        <v>922</v>
      </c>
      <c r="E7" s="34">
        <v>924</v>
      </c>
      <c r="F7" s="34">
        <v>946</v>
      </c>
      <c r="G7" s="34">
        <v>924</v>
      </c>
      <c r="H7" s="182">
        <f>SUM(D7:G7)</f>
        <v>3716</v>
      </c>
      <c r="I7" s="34">
        <v>966</v>
      </c>
      <c r="J7" s="34">
        <v>1050</v>
      </c>
      <c r="K7" s="34">
        <v>1009</v>
      </c>
      <c r="L7" s="34">
        <v>1070</v>
      </c>
      <c r="M7" s="182">
        <f>SUM(I7:L7)</f>
        <v>4095</v>
      </c>
      <c r="N7" s="34">
        <v>1174</v>
      </c>
      <c r="O7" s="34">
        <v>1160</v>
      </c>
      <c r="P7" s="106">
        <v>1224</v>
      </c>
      <c r="Q7" s="106">
        <v>1230</v>
      </c>
      <c r="R7" s="65">
        <f>SUM(N7:Q7)</f>
        <v>4788</v>
      </c>
      <c r="S7" s="34">
        <v>1241</v>
      </c>
      <c r="T7" s="34">
        <v>1277</v>
      </c>
      <c r="U7" s="106">
        <v>1289</v>
      </c>
      <c r="V7" s="106">
        <v>1350</v>
      </c>
      <c r="W7" s="65">
        <v>5157</v>
      </c>
      <c r="X7" s="34">
        <v>1289</v>
      </c>
      <c r="Y7" s="34">
        <v>1277</v>
      </c>
      <c r="Z7" s="10"/>
    </row>
    <row r="8" spans="1:26" s="25" customFormat="1" ht="17.25" customHeight="1">
      <c r="A8" s="10"/>
      <c r="B8" s="40" t="s">
        <v>3</v>
      </c>
      <c r="C8" s="56">
        <v>6301</v>
      </c>
      <c r="D8" s="56">
        <v>1617</v>
      </c>
      <c r="E8" s="56">
        <v>1600</v>
      </c>
      <c r="F8" s="56">
        <v>1770</v>
      </c>
      <c r="G8" s="56">
        <v>1792</v>
      </c>
      <c r="H8" s="186">
        <f>SUM(D8:G8)</f>
        <v>6779</v>
      </c>
      <c r="I8" s="56">
        <v>2144</v>
      </c>
      <c r="J8" s="56">
        <v>1863</v>
      </c>
      <c r="K8" s="56">
        <v>1673</v>
      </c>
      <c r="L8" s="56">
        <v>1903</v>
      </c>
      <c r="M8" s="186">
        <f>SUM(I8:L8)</f>
        <v>7583</v>
      </c>
      <c r="N8" s="78">
        <f aca="true" t="shared" si="0" ref="N8:S8">+N12-N7</f>
        <v>2192</v>
      </c>
      <c r="O8" s="78">
        <f t="shared" si="0"/>
        <v>2193</v>
      </c>
      <c r="P8" s="78">
        <f t="shared" si="0"/>
        <v>2101</v>
      </c>
      <c r="Q8" s="78">
        <f>+Q12-Q7</f>
        <v>2248</v>
      </c>
      <c r="R8" s="78">
        <f>SUM(N8:Q8)</f>
        <v>8734</v>
      </c>
      <c r="S8" s="78">
        <f t="shared" si="0"/>
        <v>2114</v>
      </c>
      <c r="T8" s="78">
        <f aca="true" t="shared" si="1" ref="T8:Y8">+T12-T7</f>
        <v>1988</v>
      </c>
      <c r="U8" s="300">
        <f t="shared" si="1"/>
        <v>1859</v>
      </c>
      <c r="V8" s="300">
        <f t="shared" si="1"/>
        <v>1789</v>
      </c>
      <c r="W8" s="300">
        <f t="shared" si="1"/>
        <v>7750</v>
      </c>
      <c r="X8" s="300">
        <f t="shared" si="1"/>
        <v>1589</v>
      </c>
      <c r="Y8" s="300">
        <f t="shared" si="1"/>
        <v>1674</v>
      </c>
      <c r="Z8" s="10"/>
    </row>
    <row r="9" spans="1:26" s="25" customFormat="1" ht="17.25" customHeight="1" thickBot="1">
      <c r="A9" s="10"/>
      <c r="B9" s="50" t="s">
        <v>25</v>
      </c>
      <c r="C9" s="73">
        <f>SUM(C7:C8)</f>
        <v>9952</v>
      </c>
      <c r="D9" s="113">
        <v>2539</v>
      </c>
      <c r="E9" s="113">
        <v>2524</v>
      </c>
      <c r="F9" s="113">
        <v>2716</v>
      </c>
      <c r="G9" s="113">
        <v>2716</v>
      </c>
      <c r="H9" s="187">
        <f>SUM(D9:G9)</f>
        <v>10495</v>
      </c>
      <c r="I9" s="73">
        <f>SUM(I7:I8)</f>
        <v>3110</v>
      </c>
      <c r="J9" s="73">
        <f>SUM(J7:J8)</f>
        <v>2913</v>
      </c>
      <c r="K9" s="73">
        <f>SUM(K7:K8)</f>
        <v>2682</v>
      </c>
      <c r="L9" s="73">
        <f>SUM(L7:L8)</f>
        <v>2973</v>
      </c>
      <c r="M9" s="187">
        <f>SUM(I9:L9)</f>
        <v>11678</v>
      </c>
      <c r="N9" s="73">
        <f>SUM(N7:N8)</f>
        <v>3366</v>
      </c>
      <c r="O9" s="73">
        <f>SUM(O7:O8)</f>
        <v>3353</v>
      </c>
      <c r="P9" s="73">
        <f>SUM(P7:P8)</f>
        <v>3325</v>
      </c>
      <c r="Q9" s="73">
        <f>SUM(Q7:Q8)</f>
        <v>3478</v>
      </c>
      <c r="R9" s="73">
        <f>SUM(N9:Q9)</f>
        <v>13522</v>
      </c>
      <c r="S9" s="73">
        <f aca="true" t="shared" si="2" ref="S9:Y9">SUM(S7:S8)</f>
        <v>3355</v>
      </c>
      <c r="T9" s="73">
        <f t="shared" si="2"/>
        <v>3265</v>
      </c>
      <c r="U9" s="301">
        <f t="shared" si="2"/>
        <v>3148</v>
      </c>
      <c r="V9" s="301">
        <f t="shared" si="2"/>
        <v>3139</v>
      </c>
      <c r="W9" s="301">
        <f t="shared" si="2"/>
        <v>12907</v>
      </c>
      <c r="X9" s="301">
        <f t="shared" si="2"/>
        <v>2878</v>
      </c>
      <c r="Y9" s="301">
        <f t="shared" si="2"/>
        <v>2951</v>
      </c>
      <c r="Z9" s="10"/>
    </row>
    <row r="10" spans="1:26" s="25" customFormat="1" ht="17.25" customHeight="1">
      <c r="A10" s="10"/>
      <c r="B10" s="48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67"/>
      <c r="O10" s="67"/>
      <c r="P10" s="67"/>
      <c r="Q10" s="67"/>
      <c r="R10" s="67"/>
      <c r="S10" s="67"/>
      <c r="T10" s="67"/>
      <c r="U10" s="302"/>
      <c r="V10" s="302"/>
      <c r="W10" s="302"/>
      <c r="X10" s="67"/>
      <c r="Y10" s="67"/>
      <c r="Z10" s="10"/>
    </row>
    <row r="11" spans="1:26" ht="17.25" customHeight="1">
      <c r="A11" s="10"/>
      <c r="B11" s="16" t="s">
        <v>167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303"/>
      <c r="V11" s="303"/>
      <c r="W11" s="303"/>
      <c r="X11" s="20"/>
      <c r="Y11" s="20"/>
      <c r="Z11" s="10"/>
    </row>
    <row r="12" spans="1:26" ht="17.25" customHeight="1" thickBot="1">
      <c r="A12" s="10"/>
      <c r="B12" s="38" t="s">
        <v>25</v>
      </c>
      <c r="C12" s="29">
        <v>9952</v>
      </c>
      <c r="D12" s="29">
        <v>2539</v>
      </c>
      <c r="E12" s="29">
        <v>2524</v>
      </c>
      <c r="F12" s="29">
        <v>2716</v>
      </c>
      <c r="G12" s="29">
        <v>2716</v>
      </c>
      <c r="H12" s="179">
        <f>SUM(D12:G12)</f>
        <v>10495</v>
      </c>
      <c r="I12" s="29">
        <v>3110</v>
      </c>
      <c r="J12" s="29">
        <v>2913</v>
      </c>
      <c r="K12" s="29">
        <v>2682</v>
      </c>
      <c r="L12" s="29">
        <v>2973</v>
      </c>
      <c r="M12" s="179">
        <f>SUM(I12:L12)</f>
        <v>11678</v>
      </c>
      <c r="N12" s="62">
        <f>+'Wealth Management'!N12+'Corporate &amp; Retail Banking'!N12</f>
        <v>3366</v>
      </c>
      <c r="O12" s="62">
        <f>+'Wealth Management'!O12+'Corporate &amp; Retail Banking'!O12</f>
        <v>3353</v>
      </c>
      <c r="P12" s="62">
        <f>+'Wealth Management'!P12+'Corporate &amp; Retail Banking'!P12</f>
        <v>3325</v>
      </c>
      <c r="Q12" s="62">
        <f>+'Wealth Management'!Q12+'Corporate &amp; Retail Banking'!Q12</f>
        <v>3478</v>
      </c>
      <c r="R12" s="62">
        <f>+'Wealth Management'!R12+'Corporate &amp; Retail Banking'!R12</f>
        <v>13522</v>
      </c>
      <c r="S12" s="62">
        <f>+'Wealth Management'!S12+'Corporate &amp; Retail Banking'!S12</f>
        <v>3355</v>
      </c>
      <c r="T12" s="62">
        <f>+'Wealth Management'!T12+'Corporate &amp; Retail Banking'!T12</f>
        <v>3265</v>
      </c>
      <c r="U12" s="304">
        <f>+'Wealth Management'!U12+'Corporate &amp; Retail Banking'!U12</f>
        <v>3148</v>
      </c>
      <c r="V12" s="304">
        <f>+'Wealth Management'!V12+'Corporate &amp; Retail Banking'!V12</f>
        <v>3139</v>
      </c>
      <c r="W12" s="304">
        <f>+'Wealth Management'!W12+'Corporate &amp; Retail Banking'!W12</f>
        <v>12907</v>
      </c>
      <c r="X12" s="304">
        <f>+'Wealth Management'!X12+'Corporate &amp; Retail Banking'!X12</f>
        <v>2878</v>
      </c>
      <c r="Y12" s="304">
        <f>+'Wealth Management'!Y12+'Corporate &amp; Retail Banking'!Y12</f>
        <v>2951</v>
      </c>
      <c r="Z12" s="10"/>
    </row>
    <row r="13" spans="1:26" s="25" customFormat="1" ht="17.25" customHeight="1" thickBot="1">
      <c r="A13" s="10"/>
      <c r="B13" s="38" t="s">
        <v>26</v>
      </c>
      <c r="C13" s="29">
        <v>116</v>
      </c>
      <c r="D13" s="29">
        <v>-16</v>
      </c>
      <c r="E13" s="29">
        <v>-28</v>
      </c>
      <c r="F13" s="29">
        <v>-6</v>
      </c>
      <c r="G13" s="29">
        <v>-21</v>
      </c>
      <c r="H13" s="179">
        <f aca="true" t="shared" si="3" ref="H13:H19">SUM(D13:G13)</f>
        <v>-71</v>
      </c>
      <c r="I13" s="29">
        <v>-8</v>
      </c>
      <c r="J13" s="29">
        <v>-5</v>
      </c>
      <c r="K13" s="29">
        <v>-19</v>
      </c>
      <c r="L13" s="29">
        <v>-41</v>
      </c>
      <c r="M13" s="179">
        <f aca="true" t="shared" si="4" ref="M13:M19">SUM(I13:L13)</f>
        <v>-73</v>
      </c>
      <c r="N13" s="62">
        <f>+'Wealth Management'!N13+'Corporate &amp; Retail Banking'!N13</f>
        <v>-7</v>
      </c>
      <c r="O13" s="62">
        <f>+'Wealth Management'!O13+'Corporate &amp; Retail Banking'!O13</f>
        <v>-29</v>
      </c>
      <c r="P13" s="62">
        <f>+'Wealth Management'!P13+'Corporate &amp; Retail Banking'!P13</f>
        <v>-17</v>
      </c>
      <c r="Q13" s="62">
        <f>+'Wealth Management'!Q13+'Corporate &amp; Retail Banking'!Q13</f>
        <v>-6</v>
      </c>
      <c r="R13" s="62">
        <f>+'Wealth Management'!R13+'Corporate &amp; Retail Banking'!R13</f>
        <v>-59</v>
      </c>
      <c r="S13" s="62">
        <f>+'Wealth Management'!S13+'Corporate &amp; Retail Banking'!S13</f>
        <v>-5</v>
      </c>
      <c r="T13" s="62">
        <f>+'Wealth Management'!T13+'Corporate &amp; Retail Banking'!T13</f>
        <v>-5</v>
      </c>
      <c r="U13" s="304">
        <f>+'Wealth Management'!U13+'Corporate &amp; Retail Banking'!U13</f>
        <v>13</v>
      </c>
      <c r="V13" s="304">
        <f>+'Wealth Management'!V13+'Corporate &amp; Retail Banking'!V13</f>
        <v>130</v>
      </c>
      <c r="W13" s="304">
        <f>+'Wealth Management'!W13+'Corporate &amp; Retail Banking'!W13</f>
        <v>133</v>
      </c>
      <c r="X13" s="304">
        <f>+'Wealth Management'!X13+'Corporate &amp; Retail Banking'!X13</f>
        <v>47</v>
      </c>
      <c r="Y13" s="304">
        <f>+'Wealth Management'!Y13+'Corporate &amp; Retail Banking'!Y13</f>
        <v>72</v>
      </c>
      <c r="Z13" s="10"/>
    </row>
    <row r="14" spans="1:26" ht="17.25" customHeight="1">
      <c r="A14" s="10"/>
      <c r="B14" s="41" t="s">
        <v>27</v>
      </c>
      <c r="C14" s="59">
        <v>3155</v>
      </c>
      <c r="D14" s="59">
        <v>906</v>
      </c>
      <c r="E14" s="59">
        <v>876</v>
      </c>
      <c r="F14" s="59">
        <v>918</v>
      </c>
      <c r="G14" s="59">
        <v>888</v>
      </c>
      <c r="H14" s="188">
        <f t="shared" si="3"/>
        <v>3588</v>
      </c>
      <c r="I14" s="59">
        <v>1071</v>
      </c>
      <c r="J14" s="59">
        <v>1020</v>
      </c>
      <c r="K14" s="59">
        <v>910</v>
      </c>
      <c r="L14" s="59">
        <v>1037</v>
      </c>
      <c r="M14" s="188">
        <f t="shared" si="4"/>
        <v>4038</v>
      </c>
      <c r="N14" s="77">
        <f>+'Wealth Management'!N14+'Corporate &amp; Retail Banking'!N14</f>
        <v>1152</v>
      </c>
      <c r="O14" s="77">
        <f>+'Wealth Management'!O14+'Corporate &amp; Retail Banking'!O14</f>
        <v>1127</v>
      </c>
      <c r="P14" s="77">
        <f>+'Wealth Management'!P14+'Corporate &amp; Retail Banking'!P14</f>
        <v>1152</v>
      </c>
      <c r="Q14" s="77">
        <f>+'Wealth Management'!Q14+'Corporate &amp; Retail Banking'!Q14</f>
        <v>1098</v>
      </c>
      <c r="R14" s="77">
        <f>+'Wealth Management'!R14+'Corporate &amp; Retail Banking'!R14</f>
        <v>4529</v>
      </c>
      <c r="S14" s="77">
        <f>+'Wealth Management'!S14+'Corporate &amp; Retail Banking'!S14</f>
        <v>1161</v>
      </c>
      <c r="T14" s="77">
        <f>+'Wealth Management'!T14+'Corporate &amp; Retail Banking'!T14</f>
        <v>1160</v>
      </c>
      <c r="U14" s="305">
        <f>+'Wealth Management'!U14+'Corporate &amp; Retail Banking'!U14</f>
        <v>1122</v>
      </c>
      <c r="V14" s="305">
        <f>+'Wealth Management'!V14+'Corporate &amp; Retail Banking'!V14</f>
        <v>817</v>
      </c>
      <c r="W14" s="305">
        <f>+'Wealth Management'!W14+'Corporate &amp; Retail Banking'!W14</f>
        <v>4260</v>
      </c>
      <c r="X14" s="305">
        <f>+'Wealth Management'!X14+'Corporate &amp; Retail Banking'!X14</f>
        <v>1151</v>
      </c>
      <c r="Y14" s="305">
        <f>+'Wealth Management'!Y14+'Corporate &amp; Retail Banking'!Y14</f>
        <v>1156</v>
      </c>
      <c r="Z14" s="10"/>
    </row>
    <row r="15" spans="1:26" ht="17.25" customHeight="1">
      <c r="A15" s="10"/>
      <c r="B15" s="33" t="s">
        <v>28</v>
      </c>
      <c r="C15" s="34">
        <v>2371</v>
      </c>
      <c r="D15" s="34">
        <v>501</v>
      </c>
      <c r="E15" s="34">
        <v>604</v>
      </c>
      <c r="F15" s="34">
        <v>587</v>
      </c>
      <c r="G15" s="34">
        <v>633</v>
      </c>
      <c r="H15" s="182">
        <f t="shared" si="3"/>
        <v>2325</v>
      </c>
      <c r="I15" s="34">
        <v>551</v>
      </c>
      <c r="J15" s="34">
        <v>594</v>
      </c>
      <c r="K15" s="34">
        <v>601</v>
      </c>
      <c r="L15" s="34">
        <v>636</v>
      </c>
      <c r="M15" s="182">
        <f t="shared" si="4"/>
        <v>2382</v>
      </c>
      <c r="N15" s="65">
        <f>+'Wealth Management'!N15+'Corporate &amp; Retail Banking'!N15</f>
        <v>569</v>
      </c>
      <c r="O15" s="65">
        <f>+'Wealth Management'!O15+'Corporate &amp; Retail Banking'!O15</f>
        <v>660</v>
      </c>
      <c r="P15" s="65">
        <f>+'Wealth Management'!P15+'Corporate &amp; Retail Banking'!P15</f>
        <v>673</v>
      </c>
      <c r="Q15" s="65">
        <f>+'Wealth Management'!Q15+'Corporate &amp; Retail Banking'!Q15</f>
        <v>768</v>
      </c>
      <c r="R15" s="65">
        <f>+'Wealth Management'!R15+'Corporate &amp; Retail Banking'!R15</f>
        <v>2670</v>
      </c>
      <c r="S15" s="65">
        <f>+'Wealth Management'!S15+'Corporate &amp; Retail Banking'!S15</f>
        <v>666</v>
      </c>
      <c r="T15" s="65">
        <f>+'Wealth Management'!T15+'Corporate &amp; Retail Banking'!T15</f>
        <v>698</v>
      </c>
      <c r="U15" s="306">
        <f>+'Wealth Management'!U15+'Corporate &amp; Retail Banking'!U15</f>
        <v>1053</v>
      </c>
      <c r="V15" s="306">
        <f>+'Wealth Management'!V15+'Corporate &amp; Retail Banking'!V15</f>
        <v>1502</v>
      </c>
      <c r="W15" s="306">
        <f>+'Wealth Management'!W15+'Corporate &amp; Retail Banking'!W15</f>
        <v>3919</v>
      </c>
      <c r="X15" s="306">
        <f>+'Wealth Management'!X15+'Corporate &amp; Retail Banking'!X15</f>
        <v>543</v>
      </c>
      <c r="Y15" s="306">
        <f>+'Wealth Management'!Y15+'Corporate &amp; Retail Banking'!Y15</f>
        <v>633</v>
      </c>
      <c r="Z15" s="10"/>
    </row>
    <row r="16" spans="1:26" s="25" customFormat="1" ht="17.25" customHeight="1">
      <c r="A16" s="10"/>
      <c r="B16" s="40" t="s">
        <v>29</v>
      </c>
      <c r="C16" s="56">
        <v>593</v>
      </c>
      <c r="D16" s="56">
        <v>174</v>
      </c>
      <c r="E16" s="56">
        <v>143</v>
      </c>
      <c r="F16" s="56">
        <v>180</v>
      </c>
      <c r="G16" s="56">
        <v>190</v>
      </c>
      <c r="H16" s="186">
        <f t="shared" si="3"/>
        <v>687</v>
      </c>
      <c r="I16" s="56">
        <v>188</v>
      </c>
      <c r="J16" s="56">
        <v>181</v>
      </c>
      <c r="K16" s="56">
        <v>168</v>
      </c>
      <c r="L16" s="56">
        <v>198</v>
      </c>
      <c r="M16" s="186">
        <f t="shared" si="4"/>
        <v>735</v>
      </c>
      <c r="N16" s="78">
        <f>+'Wealth Management'!N16+'Corporate &amp; Retail Banking'!N16</f>
        <v>213</v>
      </c>
      <c r="O16" s="78">
        <f>+'Wealth Management'!O16+'Corporate &amp; Retail Banking'!O16</f>
        <v>214</v>
      </c>
      <c r="P16" s="78">
        <f>+'Wealth Management'!P16+'Corporate &amp; Retail Banking'!P16</f>
        <v>228</v>
      </c>
      <c r="Q16" s="78">
        <f>+'Wealth Management'!Q16+'Corporate &amp; Retail Banking'!Q16</f>
        <v>241</v>
      </c>
      <c r="R16" s="78">
        <f>+'Wealth Management'!R16+'Corporate &amp; Retail Banking'!R16</f>
        <v>896</v>
      </c>
      <c r="S16" s="78">
        <f>+'Wealth Management'!S16+'Corporate &amp; Retail Banking'!S16</f>
        <v>209</v>
      </c>
      <c r="T16" s="78">
        <f>+'Wealth Management'!T16+'Corporate &amp; Retail Banking'!T16</f>
        <v>192</v>
      </c>
      <c r="U16" s="300">
        <f>+'Wealth Management'!U16+'Corporate &amp; Retail Banking'!U16</f>
        <v>171</v>
      </c>
      <c r="V16" s="300">
        <f>+'Wealth Management'!V16+'Corporate &amp; Retail Banking'!V16</f>
        <v>173</v>
      </c>
      <c r="W16" s="300">
        <f>+'Wealth Management'!W16+'Corporate &amp; Retail Banking'!W16</f>
        <v>745</v>
      </c>
      <c r="X16" s="300">
        <f>+'Wealth Management'!X16+'Corporate &amp; Retail Banking'!X16</f>
        <v>145</v>
      </c>
      <c r="Y16" s="300">
        <f>+'Wealth Management'!Y16+'Corporate &amp; Retail Banking'!Y16</f>
        <v>155</v>
      </c>
      <c r="Z16" s="10"/>
    </row>
    <row r="17" spans="1:26" s="25" customFormat="1" ht="17.25" customHeight="1">
      <c r="A17" s="10"/>
      <c r="B17" s="41" t="s">
        <v>30</v>
      </c>
      <c r="C17" s="72">
        <f>+C15+C16</f>
        <v>2964</v>
      </c>
      <c r="D17" s="43">
        <v>675</v>
      </c>
      <c r="E17" s="43">
        <v>747</v>
      </c>
      <c r="F17" s="43">
        <v>767</v>
      </c>
      <c r="G17" s="43">
        <v>823</v>
      </c>
      <c r="H17" s="189">
        <f t="shared" si="3"/>
        <v>3012</v>
      </c>
      <c r="I17" s="72">
        <f>+I15+I16</f>
        <v>739</v>
      </c>
      <c r="J17" s="72">
        <f>+J15+J16</f>
        <v>775</v>
      </c>
      <c r="K17" s="72">
        <f>+K15+K16</f>
        <v>769</v>
      </c>
      <c r="L17" s="72">
        <f>+L15+L16</f>
        <v>834</v>
      </c>
      <c r="M17" s="189">
        <f t="shared" si="4"/>
        <v>3117</v>
      </c>
      <c r="N17" s="72">
        <f>+'Wealth Management'!N17+'Corporate &amp; Retail Banking'!N17</f>
        <v>782</v>
      </c>
      <c r="O17" s="72">
        <f>+'Wealth Management'!O17+'Corporate &amp; Retail Banking'!O17</f>
        <v>874</v>
      </c>
      <c r="P17" s="72">
        <f>+'Wealth Management'!P17+'Corporate &amp; Retail Banking'!P17</f>
        <v>901</v>
      </c>
      <c r="Q17" s="72">
        <f>+'Wealth Management'!Q17+'Corporate &amp; Retail Banking'!Q17</f>
        <v>1009</v>
      </c>
      <c r="R17" s="72">
        <f>+'Wealth Management'!R17+'Corporate &amp; Retail Banking'!R17</f>
        <v>3566</v>
      </c>
      <c r="S17" s="72">
        <f>+'Wealth Management'!S17+'Corporate &amp; Retail Banking'!S17</f>
        <v>875</v>
      </c>
      <c r="T17" s="72">
        <f>+'Wealth Management'!T17+'Corporate &amp; Retail Banking'!T17</f>
        <v>890</v>
      </c>
      <c r="U17" s="307">
        <f>+'Wealth Management'!U17+'Corporate &amp; Retail Banking'!U17</f>
        <v>1224</v>
      </c>
      <c r="V17" s="307">
        <f>+'Wealth Management'!V17+'Corporate &amp; Retail Banking'!V17</f>
        <v>1675</v>
      </c>
      <c r="W17" s="307">
        <f>+'Wealth Management'!W17+'Corporate &amp; Retail Banking'!W17</f>
        <v>4664</v>
      </c>
      <c r="X17" s="307">
        <f>+'Wealth Management'!X17+'Corporate &amp; Retail Banking'!X17</f>
        <v>688</v>
      </c>
      <c r="Y17" s="307">
        <f>+'Wealth Management'!Y17+'Corporate &amp; Retail Banking'!Y17</f>
        <v>788</v>
      </c>
      <c r="Z17" s="10"/>
    </row>
    <row r="18" spans="1:26" s="25" customFormat="1" ht="17.25" customHeight="1" thickBot="1">
      <c r="A18" s="10"/>
      <c r="B18" s="38" t="s">
        <v>31</v>
      </c>
      <c r="C18" s="62">
        <f>+C14+C17</f>
        <v>6119</v>
      </c>
      <c r="D18" s="29">
        <v>1581</v>
      </c>
      <c r="E18" s="29">
        <v>1623</v>
      </c>
      <c r="F18" s="29">
        <v>1685</v>
      </c>
      <c r="G18" s="29">
        <v>1711</v>
      </c>
      <c r="H18" s="179">
        <f t="shared" si="3"/>
        <v>6600</v>
      </c>
      <c r="I18" s="62">
        <f>+I14+I17</f>
        <v>1810</v>
      </c>
      <c r="J18" s="62">
        <f>+J14+J17</f>
        <v>1795</v>
      </c>
      <c r="K18" s="62">
        <f>+K14+K17</f>
        <v>1679</v>
      </c>
      <c r="L18" s="62">
        <f>+L14+L17</f>
        <v>1871</v>
      </c>
      <c r="M18" s="179">
        <f t="shared" si="4"/>
        <v>7155</v>
      </c>
      <c r="N18" s="62">
        <f>+'Wealth Management'!N18+'Corporate &amp; Retail Banking'!N18</f>
        <v>1934</v>
      </c>
      <c r="O18" s="62">
        <f>+'Wealth Management'!O18+'Corporate &amp; Retail Banking'!O18</f>
        <v>2001</v>
      </c>
      <c r="P18" s="62">
        <f>+'Wealth Management'!P18+'Corporate &amp; Retail Banking'!P18</f>
        <v>2053</v>
      </c>
      <c r="Q18" s="62">
        <f>+'Wealth Management'!Q18+'Corporate &amp; Retail Banking'!Q18</f>
        <v>2107</v>
      </c>
      <c r="R18" s="62">
        <f>+'Wealth Management'!R18+'Corporate &amp; Retail Banking'!R18</f>
        <v>8095</v>
      </c>
      <c r="S18" s="62">
        <f>+'Wealth Management'!S18+'Corporate &amp; Retail Banking'!S18</f>
        <v>2036</v>
      </c>
      <c r="T18" s="62">
        <f>+'Wealth Management'!T18+'Corporate &amp; Retail Banking'!T18</f>
        <v>2050</v>
      </c>
      <c r="U18" s="304">
        <f>+'Wealth Management'!U18+'Corporate &amp; Retail Banking'!U18</f>
        <v>2346</v>
      </c>
      <c r="V18" s="304">
        <f>+'Wealth Management'!V18+'Corporate &amp; Retail Banking'!V18</f>
        <v>2492</v>
      </c>
      <c r="W18" s="304">
        <f>+'Wealth Management'!W18+'Corporate &amp; Retail Banking'!W18</f>
        <v>8924</v>
      </c>
      <c r="X18" s="304">
        <f>+'Wealth Management'!X18+'Corporate &amp; Retail Banking'!X18</f>
        <v>1839</v>
      </c>
      <c r="Y18" s="304">
        <f>+'Wealth Management'!Y18+'Corporate &amp; Retail Banking'!Y18</f>
        <v>1944</v>
      </c>
      <c r="Z18" s="10"/>
    </row>
    <row r="19" spans="1:26" s="25" customFormat="1" ht="17.25" customHeight="1" thickBot="1">
      <c r="A19" s="10"/>
      <c r="B19" s="60" t="s">
        <v>158</v>
      </c>
      <c r="C19" s="62">
        <f>+C12-C13-C18</f>
        <v>3717</v>
      </c>
      <c r="D19" s="29">
        <v>974</v>
      </c>
      <c r="E19" s="29">
        <v>929</v>
      </c>
      <c r="F19" s="29">
        <v>1037</v>
      </c>
      <c r="G19" s="29">
        <v>1026</v>
      </c>
      <c r="H19" s="179">
        <f t="shared" si="3"/>
        <v>3966</v>
      </c>
      <c r="I19" s="62">
        <f>+I12-I13-I18</f>
        <v>1308</v>
      </c>
      <c r="J19" s="62">
        <f>+J12-J13-J18</f>
        <v>1123</v>
      </c>
      <c r="K19" s="62">
        <f>+K12-K13-K18</f>
        <v>1022</v>
      </c>
      <c r="L19" s="62">
        <f>+L12-L13-L18</f>
        <v>1143</v>
      </c>
      <c r="M19" s="179">
        <f t="shared" si="4"/>
        <v>4596</v>
      </c>
      <c r="N19" s="62">
        <f>+'Wealth Management'!N19+'Corporate &amp; Retail Banking'!N19</f>
        <v>1439</v>
      </c>
      <c r="O19" s="62">
        <f>+'Wealth Management'!O19+'Corporate &amp; Retail Banking'!O19</f>
        <v>1381</v>
      </c>
      <c r="P19" s="62">
        <f>+'Wealth Management'!P19+'Corporate &amp; Retail Banking'!P19</f>
        <v>1289</v>
      </c>
      <c r="Q19" s="62">
        <f>+'Wealth Management'!Q19+'Corporate &amp; Retail Banking'!Q19</f>
        <v>1377</v>
      </c>
      <c r="R19" s="62">
        <f>+'Wealth Management'!R19+'Corporate &amp; Retail Banking'!R19</f>
        <v>5486</v>
      </c>
      <c r="S19" s="62">
        <f>+'Wealth Management'!S19+'Corporate &amp; Retail Banking'!S19</f>
        <v>1324</v>
      </c>
      <c r="T19" s="62">
        <f>+'Wealth Management'!T19+'Corporate &amp; Retail Banking'!T19</f>
        <v>1220</v>
      </c>
      <c r="U19" s="304">
        <f>+'Wealth Management'!U19+'Corporate &amp; Retail Banking'!U19</f>
        <v>789</v>
      </c>
      <c r="V19" s="304">
        <f>+'Wealth Management'!V19+'Corporate &amp; Retail Banking'!V19</f>
        <v>517</v>
      </c>
      <c r="W19" s="304">
        <f>+'Wealth Management'!W19+'Corporate &amp; Retail Banking'!W19</f>
        <v>3850</v>
      </c>
      <c r="X19" s="304">
        <f>+'Wealth Management'!X19+'Corporate &amp; Retail Banking'!X19</f>
        <v>992</v>
      </c>
      <c r="Y19" s="304">
        <f>+'Wealth Management'!Y19+'Corporate &amp; Retail Banking'!Y19</f>
        <v>935</v>
      </c>
      <c r="Z19" s="10"/>
    </row>
    <row r="20" spans="1:26" ht="17.25" customHeight="1">
      <c r="A20" s="10"/>
      <c r="B20" s="1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303"/>
      <c r="V20" s="303"/>
      <c r="W20" s="20"/>
      <c r="X20" s="303"/>
      <c r="Y20" s="303"/>
      <c r="Z20" s="10"/>
    </row>
    <row r="21" spans="1:26" ht="17.25" customHeight="1">
      <c r="A21" s="10"/>
      <c r="B21" s="16" t="s">
        <v>168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303"/>
      <c r="V21" s="303"/>
      <c r="W21" s="20"/>
      <c r="X21" s="303"/>
      <c r="Y21" s="303"/>
      <c r="Z21" s="10"/>
    </row>
    <row r="22" spans="1:26" ht="17.25" customHeight="1">
      <c r="A22" s="10"/>
      <c r="B22" s="41" t="s">
        <v>64</v>
      </c>
      <c r="C22" s="74">
        <f aca="true" t="shared" si="5" ref="C22:M22">+C17/C12*100</f>
        <v>29.8</v>
      </c>
      <c r="D22" s="74">
        <f t="shared" si="5"/>
        <v>26.6</v>
      </c>
      <c r="E22" s="74">
        <f t="shared" si="5"/>
        <v>29.6</v>
      </c>
      <c r="F22" s="74">
        <f t="shared" si="5"/>
        <v>28.2</v>
      </c>
      <c r="G22" s="74">
        <f t="shared" si="5"/>
        <v>30.3</v>
      </c>
      <c r="H22" s="74">
        <f t="shared" si="5"/>
        <v>28.7</v>
      </c>
      <c r="I22" s="74">
        <f t="shared" si="5"/>
        <v>23.8</v>
      </c>
      <c r="J22" s="74">
        <f t="shared" si="5"/>
        <v>26.6</v>
      </c>
      <c r="K22" s="74">
        <f t="shared" si="5"/>
        <v>28.7</v>
      </c>
      <c r="L22" s="74">
        <f t="shared" si="5"/>
        <v>28.1</v>
      </c>
      <c r="M22" s="74">
        <f t="shared" si="5"/>
        <v>26.7</v>
      </c>
      <c r="N22" s="74">
        <f aca="true" t="shared" si="6" ref="N22:S22">+N17/N12*100</f>
        <v>23.2</v>
      </c>
      <c r="O22" s="74">
        <f t="shared" si="6"/>
        <v>26.1</v>
      </c>
      <c r="P22" s="74">
        <f t="shared" si="6"/>
        <v>27.1</v>
      </c>
      <c r="Q22" s="74">
        <f t="shared" si="6"/>
        <v>29</v>
      </c>
      <c r="R22" s="74">
        <f t="shared" si="6"/>
        <v>26.4</v>
      </c>
      <c r="S22" s="74">
        <f t="shared" si="6"/>
        <v>26.1</v>
      </c>
      <c r="T22" s="74">
        <f aca="true" t="shared" si="7" ref="T22:Y22">+T17/T12*100</f>
        <v>27.3</v>
      </c>
      <c r="U22" s="309">
        <f t="shared" si="7"/>
        <v>38.9</v>
      </c>
      <c r="V22" s="309">
        <f t="shared" si="7"/>
        <v>53.4</v>
      </c>
      <c r="W22" s="309">
        <f t="shared" si="7"/>
        <v>36.1</v>
      </c>
      <c r="X22" s="309">
        <f t="shared" si="7"/>
        <v>23.9</v>
      </c>
      <c r="Y22" s="309">
        <f t="shared" si="7"/>
        <v>26.7</v>
      </c>
      <c r="Z22" s="10"/>
    </row>
    <row r="23" spans="1:26" ht="17.25" customHeight="1">
      <c r="A23" s="10"/>
      <c r="B23" s="41" t="s">
        <v>65</v>
      </c>
      <c r="C23" s="74">
        <f aca="true" t="shared" si="8" ref="C23:M23">+C18/C12*100</f>
        <v>61.5</v>
      </c>
      <c r="D23" s="74">
        <f t="shared" si="8"/>
        <v>62.3</v>
      </c>
      <c r="E23" s="74">
        <f t="shared" si="8"/>
        <v>64.3</v>
      </c>
      <c r="F23" s="74">
        <f t="shared" si="8"/>
        <v>62</v>
      </c>
      <c r="G23" s="74">
        <f t="shared" si="8"/>
        <v>63</v>
      </c>
      <c r="H23" s="74">
        <f t="shared" si="8"/>
        <v>62.9</v>
      </c>
      <c r="I23" s="74">
        <f t="shared" si="8"/>
        <v>58.2</v>
      </c>
      <c r="J23" s="74">
        <f t="shared" si="8"/>
        <v>61.6</v>
      </c>
      <c r="K23" s="74">
        <f t="shared" si="8"/>
        <v>62.6</v>
      </c>
      <c r="L23" s="74">
        <f t="shared" si="8"/>
        <v>62.9</v>
      </c>
      <c r="M23" s="74">
        <f t="shared" si="8"/>
        <v>61.3</v>
      </c>
      <c r="N23" s="74">
        <f aca="true" t="shared" si="9" ref="N23:S23">+N18/N12*100</f>
        <v>57.5</v>
      </c>
      <c r="O23" s="74">
        <f t="shared" si="9"/>
        <v>59.7</v>
      </c>
      <c r="P23" s="74">
        <f t="shared" si="9"/>
        <v>61.7</v>
      </c>
      <c r="Q23" s="74">
        <f t="shared" si="9"/>
        <v>60.6</v>
      </c>
      <c r="R23" s="74">
        <f t="shared" si="9"/>
        <v>59.9</v>
      </c>
      <c r="S23" s="74">
        <f t="shared" si="9"/>
        <v>60.7</v>
      </c>
      <c r="T23" s="74">
        <f aca="true" t="shared" si="10" ref="T23:Y23">+T18/T12*100</f>
        <v>62.8</v>
      </c>
      <c r="U23" s="309">
        <f t="shared" si="10"/>
        <v>74.5</v>
      </c>
      <c r="V23" s="309">
        <f t="shared" si="10"/>
        <v>79.4</v>
      </c>
      <c r="W23" s="309">
        <f t="shared" si="10"/>
        <v>69.1</v>
      </c>
      <c r="X23" s="309">
        <f t="shared" si="10"/>
        <v>63.9</v>
      </c>
      <c r="Y23" s="309">
        <f t="shared" si="10"/>
        <v>65.9</v>
      </c>
      <c r="Z23" s="10"/>
    </row>
    <row r="24" spans="1:26" ht="17.25" customHeight="1" thickBot="1">
      <c r="A24" s="10"/>
      <c r="B24" s="85" t="s">
        <v>66</v>
      </c>
      <c r="C24" s="93">
        <f aca="true" t="shared" si="11" ref="C24:M24">+C19/C12*100</f>
        <v>37.3</v>
      </c>
      <c r="D24" s="93">
        <f t="shared" si="11"/>
        <v>38.4</v>
      </c>
      <c r="E24" s="93">
        <f t="shared" si="11"/>
        <v>36.8</v>
      </c>
      <c r="F24" s="93">
        <f t="shared" si="11"/>
        <v>38.2</v>
      </c>
      <c r="G24" s="93">
        <f t="shared" si="11"/>
        <v>37.8</v>
      </c>
      <c r="H24" s="93">
        <f t="shared" si="11"/>
        <v>37.8</v>
      </c>
      <c r="I24" s="93">
        <f t="shared" si="11"/>
        <v>42.1</v>
      </c>
      <c r="J24" s="93">
        <f t="shared" si="11"/>
        <v>38.6</v>
      </c>
      <c r="K24" s="93">
        <f t="shared" si="11"/>
        <v>38.1</v>
      </c>
      <c r="L24" s="93">
        <f t="shared" si="11"/>
        <v>38.4</v>
      </c>
      <c r="M24" s="93">
        <f t="shared" si="11"/>
        <v>39.4</v>
      </c>
      <c r="N24" s="93">
        <f aca="true" t="shared" si="12" ref="N24:S24">+N19/N12*100</f>
        <v>42.8</v>
      </c>
      <c r="O24" s="93">
        <f t="shared" si="12"/>
        <v>41.2</v>
      </c>
      <c r="P24" s="93">
        <f t="shared" si="12"/>
        <v>38.8</v>
      </c>
      <c r="Q24" s="93">
        <f t="shared" si="12"/>
        <v>39.6</v>
      </c>
      <c r="R24" s="93">
        <f t="shared" si="12"/>
        <v>40.6</v>
      </c>
      <c r="S24" s="93">
        <f t="shared" si="12"/>
        <v>39.5</v>
      </c>
      <c r="T24" s="93">
        <f aca="true" t="shared" si="13" ref="T24:Y24">+T19/T12*100</f>
        <v>37.4</v>
      </c>
      <c r="U24" s="310">
        <f t="shared" si="13"/>
        <v>25.1</v>
      </c>
      <c r="V24" s="310">
        <f t="shared" si="13"/>
        <v>16.5</v>
      </c>
      <c r="W24" s="310">
        <f t="shared" si="13"/>
        <v>29.8</v>
      </c>
      <c r="X24" s="310">
        <f t="shared" si="13"/>
        <v>34.5</v>
      </c>
      <c r="Y24" s="310">
        <f t="shared" si="13"/>
        <v>31.7</v>
      </c>
      <c r="Z24" s="10"/>
    </row>
    <row r="25" spans="1:26" ht="17.25" customHeight="1">
      <c r="A25" s="10"/>
      <c r="B25" s="1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303"/>
      <c r="V25" s="303"/>
      <c r="W25" s="20"/>
      <c r="X25" s="303"/>
      <c r="Y25" s="303"/>
      <c r="Z25" s="10"/>
    </row>
    <row r="26" spans="1:26" ht="12" customHeight="1">
      <c r="A26" s="10"/>
      <c r="B26" s="16" t="s">
        <v>86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303"/>
      <c r="V26" s="303"/>
      <c r="W26" s="20"/>
      <c r="X26" s="303"/>
      <c r="Y26" s="303"/>
      <c r="Z26" s="10"/>
    </row>
    <row r="27" spans="1:26" ht="27" customHeight="1" thickBot="1">
      <c r="A27" s="10"/>
      <c r="B27" s="400" t="s">
        <v>146</v>
      </c>
      <c r="C27" s="401">
        <f>+'Wealth Management'!C27+'Corporate &amp; Retail Banking'!C27</f>
        <v>7237</v>
      </c>
      <c r="D27" s="401">
        <f>+'Wealth Management'!D27+'Corporate &amp; Retail Banking'!D27</f>
        <v>7314</v>
      </c>
      <c r="E27" s="401">
        <f>+'Wealth Management'!E27+'Corporate &amp; Retail Banking'!E27</f>
        <v>7584</v>
      </c>
      <c r="F27" s="401">
        <f>+'Wealth Management'!F27+'Corporate &amp; Retail Banking'!F27</f>
        <v>7799</v>
      </c>
      <c r="G27" s="401">
        <f>+'Wealth Management'!G27+'Corporate &amp; Retail Banking'!G27</f>
        <v>7832</v>
      </c>
      <c r="H27" s="401">
        <f>+'Wealth Management'!H27+'Corporate &amp; Retail Banking'!H27</f>
        <v>7614</v>
      </c>
      <c r="I27" s="401">
        <f>+'Wealth Management'!I27+'Corporate &amp; Retail Banking'!I27</f>
        <v>7646</v>
      </c>
      <c r="J27" s="401">
        <f>+'Wealth Management'!J27+'Corporate &amp; Retail Banking'!J27</f>
        <v>7292</v>
      </c>
      <c r="K27" s="401">
        <f>+'Wealth Management'!K27+'Corporate &amp; Retail Banking'!K27</f>
        <v>7107</v>
      </c>
      <c r="L27" s="401">
        <f>+'Wealth Management'!L27+'Corporate &amp; Retail Banking'!L27</f>
        <v>6920</v>
      </c>
      <c r="M27" s="401">
        <f>+'Wealth Management'!M27+'Corporate &amp; Retail Banking'!M27</f>
        <v>7253</v>
      </c>
      <c r="N27" s="401">
        <f>+'Wealth Management'!N27+'Corporate &amp; Retail Banking'!N27</f>
        <v>6513</v>
      </c>
      <c r="O27" s="401">
        <f>+'Wealth Management'!O27+'Corporate &amp; Retail Banking'!O27</f>
        <v>6411</v>
      </c>
      <c r="P27" s="401">
        <f>+'Wealth Management'!P27+'Corporate &amp; Retail Banking'!P27</f>
        <v>6592</v>
      </c>
      <c r="Q27" s="401">
        <f>+'Wealth Management'!Q27+'Corporate &amp; Retail Banking'!Q27</f>
        <v>6694</v>
      </c>
      <c r="R27" s="401">
        <f>+'Wealth Management'!R27+'Corporate &amp; Retail Banking'!R27</f>
        <v>6595</v>
      </c>
      <c r="S27" s="401">
        <f>+'Wealth Management'!S27+'Corporate &amp; Retail Banking'!S27</f>
        <v>6662</v>
      </c>
      <c r="T27" s="401">
        <f>+'Wealth Management'!T27+'Corporate &amp; Retail Banking'!T27</f>
        <v>6660</v>
      </c>
      <c r="U27" s="401">
        <f>+'Wealth Management'!U27+'Corporate &amp; Retail Banking'!U27</f>
        <v>6913</v>
      </c>
      <c r="V27" s="401">
        <f>+'Wealth Management'!V27+'Corporate &amp; Retail Banking'!V27</f>
        <v>7123</v>
      </c>
      <c r="W27" s="401">
        <f>+'Wealth Management'!W27+'Corporate &amp; Retail Banking'!W27</f>
        <v>6865</v>
      </c>
      <c r="X27" s="401">
        <f>+'Wealth Management'!X27+'Corporate &amp; Retail Banking'!X27</f>
        <v>7072</v>
      </c>
      <c r="Y27" s="401">
        <f>+'Wealth Management'!Y27+'Corporate &amp; Retail Banking'!Y27</f>
        <v>6958</v>
      </c>
      <c r="Z27" s="10"/>
    </row>
    <row r="28" spans="1:26" ht="26.25" thickBot="1">
      <c r="A28" s="57"/>
      <c r="B28" s="400" t="s">
        <v>145</v>
      </c>
      <c r="C28" s="105">
        <v>52</v>
      </c>
      <c r="D28" s="105">
        <v>54</v>
      </c>
      <c r="E28" s="105">
        <v>49.7</v>
      </c>
      <c r="F28" s="105">
        <v>54.1</v>
      </c>
      <c r="G28" s="105">
        <v>53.4</v>
      </c>
      <c r="H28" s="105">
        <v>52.9</v>
      </c>
      <c r="I28" s="105">
        <v>69.4</v>
      </c>
      <c r="J28" s="105">
        <v>62.7</v>
      </c>
      <c r="K28" s="105">
        <v>58.7</v>
      </c>
      <c r="L28" s="105">
        <v>67.3</v>
      </c>
      <c r="M28" s="105">
        <v>64.5</v>
      </c>
      <c r="N28" s="402">
        <v>89</v>
      </c>
      <c r="O28" s="402">
        <v>86.8</v>
      </c>
      <c r="P28" s="402">
        <v>78.9</v>
      </c>
      <c r="Q28" s="402">
        <v>82.9</v>
      </c>
      <c r="R28" s="403">
        <v>83.8</v>
      </c>
      <c r="S28" s="402">
        <v>80</v>
      </c>
      <c r="T28" s="402">
        <v>73.8</v>
      </c>
      <c r="U28" s="402">
        <v>46.2</v>
      </c>
      <c r="V28" s="402">
        <v>29.5</v>
      </c>
      <c r="W28" s="403">
        <v>56.6</v>
      </c>
      <c r="X28" s="402">
        <v>56.6</v>
      </c>
      <c r="Y28" s="402">
        <v>54.1</v>
      </c>
      <c r="Z28" s="57"/>
    </row>
    <row r="29" spans="1:26" ht="17.25" customHeight="1">
      <c r="A29" s="10"/>
      <c r="B29" s="1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10"/>
    </row>
    <row r="30" spans="1:26" ht="17.25" customHeight="1">
      <c r="A30" s="10"/>
      <c r="B30" s="16" t="s">
        <v>68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10"/>
    </row>
    <row r="31" spans="1:26" ht="17.25" customHeight="1">
      <c r="A31" s="10"/>
      <c r="B31" s="41" t="s">
        <v>69</v>
      </c>
      <c r="C31" s="43">
        <v>231344</v>
      </c>
      <c r="D31" s="155"/>
      <c r="E31" s="155"/>
      <c r="F31" s="155"/>
      <c r="G31" s="43">
        <v>298117</v>
      </c>
      <c r="H31" s="43">
        <v>298117</v>
      </c>
      <c r="I31" s="43">
        <v>313463</v>
      </c>
      <c r="J31" s="43">
        <v>316391</v>
      </c>
      <c r="K31" s="43">
        <v>320906</v>
      </c>
      <c r="L31" s="43">
        <v>340741</v>
      </c>
      <c r="M31" s="43">
        <v>340741</v>
      </c>
      <c r="N31" s="72">
        <f>+'Wealth Management'!N31+'Corporate &amp; Retail Banking'!N31</f>
        <v>342254</v>
      </c>
      <c r="O31" s="72">
        <f>+'Wealth Management'!O31+'Corporate &amp; Retail Banking'!O31</f>
        <v>359903</v>
      </c>
      <c r="P31" s="72">
        <f>+'Wealth Management'!P31+'Corporate &amp; Retail Banking'!P31</f>
        <v>370724</v>
      </c>
      <c r="Q31" s="72">
        <f>+'Wealth Management'!Q31+'Corporate &amp; Retail Banking'!Q31</f>
        <v>376800</v>
      </c>
      <c r="R31" s="72">
        <f>+'Wealth Management'!R31+'Corporate &amp; Retail Banking'!R31</f>
        <v>376800</v>
      </c>
      <c r="S31" s="72">
        <f>+'Wealth Management'!S31+'Corporate &amp; Retail Banking'!S31</f>
        <v>365249</v>
      </c>
      <c r="T31" s="72">
        <f>+'Wealth Management'!T31+'Corporate &amp; Retail Banking'!T31</f>
        <v>375064</v>
      </c>
      <c r="U31" s="72">
        <f>+'Wealth Management'!U31+'Corporate &amp; Retail Banking'!U31</f>
        <v>394644</v>
      </c>
      <c r="V31" s="72">
        <f>+'Wealth Management'!V31+'Corporate &amp; Retail Banking'!V31</f>
        <v>374771</v>
      </c>
      <c r="W31" s="72">
        <f>+'Wealth Management'!W31+'Corporate &amp; Retail Banking'!W31</f>
        <v>374771</v>
      </c>
      <c r="X31" s="72">
        <f>+'Wealth Management'!X31+'Corporate &amp; Retail Banking'!X31</f>
        <v>373306</v>
      </c>
      <c r="Y31" s="72">
        <f>+'Wealth Management'!Y31+'Corporate &amp; Retail Banking'!Y31</f>
        <v>367693</v>
      </c>
      <c r="Z31" s="10"/>
    </row>
    <row r="32" spans="1:26" ht="17.25" customHeight="1">
      <c r="A32" s="10"/>
      <c r="B32" s="18" t="s">
        <v>70</v>
      </c>
      <c r="C32" s="155"/>
      <c r="D32" s="155"/>
      <c r="E32" s="155"/>
      <c r="F32" s="155"/>
      <c r="G32" s="43">
        <v>158147</v>
      </c>
      <c r="H32" s="43">
        <v>158147</v>
      </c>
      <c r="I32" s="43">
        <v>162485</v>
      </c>
      <c r="J32" s="43">
        <v>160013</v>
      </c>
      <c r="K32" s="43">
        <v>163520</v>
      </c>
      <c r="L32" s="43">
        <v>163670</v>
      </c>
      <c r="M32" s="43">
        <v>163670</v>
      </c>
      <c r="N32" s="72">
        <f>+'Wealth Management'!N32+'Corporate &amp; Retail Banking'!N32</f>
        <v>166273</v>
      </c>
      <c r="O32" s="72">
        <f>+'Wealth Management'!O32+'Corporate &amp; Retail Banking'!O32</f>
        <v>173614</v>
      </c>
      <c r="P32" s="72">
        <f>+'Wealth Management'!P32+'Corporate &amp; Retail Banking'!P32</f>
        <v>173349</v>
      </c>
      <c r="Q32" s="72">
        <f>+'Wealth Management'!Q32+'Corporate &amp; Retail Banking'!Q32</f>
        <v>175506</v>
      </c>
      <c r="R32" s="72">
        <f>+'Wealth Management'!R32+'Corporate &amp; Retail Banking'!R32</f>
        <v>175506</v>
      </c>
      <c r="S32" s="72">
        <f>+'Wealth Management'!S32+'Corporate &amp; Retail Banking'!S32</f>
        <v>175413</v>
      </c>
      <c r="T32" s="72">
        <f>+'Wealth Management'!T32+'Corporate &amp; Retail Banking'!T32</f>
        <v>180597</v>
      </c>
      <c r="U32" s="72">
        <f>+'Wealth Management'!U32+'Corporate &amp; Retail Banking'!U32</f>
        <v>187234</v>
      </c>
      <c r="V32" s="72">
        <f>+'Wealth Management'!V32+'Corporate &amp; Retail Banking'!V32</f>
        <v>174880</v>
      </c>
      <c r="W32" s="72">
        <f>+'Wealth Management'!W32+'Corporate &amp; Retail Banking'!W32</f>
        <v>174880</v>
      </c>
      <c r="X32" s="72">
        <f>+'Wealth Management'!X32+'Corporate &amp; Retail Banking'!X32</f>
        <v>176504</v>
      </c>
      <c r="Y32" s="72">
        <f>+'Wealth Management'!Y32+'Corporate &amp; Retail Banking'!Y32</f>
        <v>175878</v>
      </c>
      <c r="Z32" s="10"/>
    </row>
    <row r="33" spans="1:26" ht="17.25" customHeight="1" thickBot="1">
      <c r="A33" s="10"/>
      <c r="B33" s="85" t="s">
        <v>71</v>
      </c>
      <c r="C33" s="160"/>
      <c r="D33" s="160"/>
      <c r="E33" s="160"/>
      <c r="F33" s="160"/>
      <c r="G33" s="160" t="s">
        <v>36</v>
      </c>
      <c r="H33" s="87">
        <v>793</v>
      </c>
      <c r="I33" s="87">
        <v>793</v>
      </c>
      <c r="J33" s="87">
        <v>781</v>
      </c>
      <c r="K33" s="87">
        <v>792</v>
      </c>
      <c r="L33" s="87">
        <v>791</v>
      </c>
      <c r="M33" s="87">
        <v>791</v>
      </c>
      <c r="N33" s="94">
        <f>+'Wealth Management'!N33+'Corporate &amp; Retail Banking'!N33</f>
        <v>791</v>
      </c>
      <c r="O33" s="94">
        <f>+'Wealth Management'!O33+'Corporate &amp; Retail Banking'!O33</f>
        <v>797</v>
      </c>
      <c r="P33" s="94">
        <f>+'Wealth Management'!P33+'Corporate &amp; Retail Banking'!P33</f>
        <v>794</v>
      </c>
      <c r="Q33" s="94">
        <f>+'Wealth Management'!Q33+'Corporate &amp; Retail Banking'!Q33</f>
        <v>975</v>
      </c>
      <c r="R33" s="94">
        <f>+'Wealth Management'!R33+'Corporate &amp; Retail Banking'!R33</f>
        <v>975</v>
      </c>
      <c r="S33" s="94">
        <f>+'Wealth Management'!S33+'Corporate &amp; Retail Banking'!S33</f>
        <v>819</v>
      </c>
      <c r="T33" s="94">
        <f>+'Wealth Management'!T33+'Corporate &amp; Retail Banking'!T33</f>
        <v>826</v>
      </c>
      <c r="U33" s="94">
        <f>+'Wealth Management'!U33+'Corporate &amp; Retail Banking'!U33</f>
        <v>833</v>
      </c>
      <c r="V33" s="94">
        <f>+'Wealth Management'!V33+'Corporate &amp; Retail Banking'!V33</f>
        <v>765</v>
      </c>
      <c r="W33" s="94">
        <f>+'Wealth Management'!W33+'Corporate &amp; Retail Banking'!W33</f>
        <v>765</v>
      </c>
      <c r="X33" s="94">
        <f>+'Wealth Management'!X33+'Corporate &amp; Retail Banking'!X33</f>
        <v>792</v>
      </c>
      <c r="Y33" s="94">
        <f>+'Wealth Management'!Y33+'Corporate &amp; Retail Banking'!Y33</f>
        <v>804</v>
      </c>
      <c r="Z33" s="10"/>
    </row>
    <row r="34" spans="1:26" ht="17.25" customHeight="1">
      <c r="A34" s="10"/>
      <c r="B34" s="1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10"/>
    </row>
    <row r="35" spans="1:26" ht="11.25" customHeight="1">
      <c r="A35" s="10"/>
      <c r="B35" s="16" t="s">
        <v>87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10"/>
    </row>
    <row r="36" spans="1:26" ht="17.25" customHeight="1" thickBot="1">
      <c r="A36" s="10"/>
      <c r="B36" s="46" t="s">
        <v>88</v>
      </c>
      <c r="C36" s="173"/>
      <c r="D36" s="173"/>
      <c r="E36" s="173"/>
      <c r="F36" s="173"/>
      <c r="G36" s="173"/>
      <c r="H36" s="173"/>
      <c r="I36" s="49">
        <v>21800</v>
      </c>
      <c r="J36" s="49">
        <v>21900</v>
      </c>
      <c r="K36" s="49">
        <v>22000</v>
      </c>
      <c r="L36" s="49">
        <v>22200</v>
      </c>
      <c r="M36" s="49">
        <v>22200</v>
      </c>
      <c r="N36" s="100">
        <f>+'Wealth Management'!N36+'Corporate &amp; Retail Banking'!N36</f>
        <v>22400</v>
      </c>
      <c r="O36" s="100">
        <f>+'Wealth Management'!O36+'Corporate &amp; Retail Banking'!O36</f>
        <v>22400</v>
      </c>
      <c r="P36" s="100">
        <f>+'Wealth Management'!P36+'Corporate &amp; Retail Banking'!P36</f>
        <v>22800</v>
      </c>
      <c r="Q36" s="100">
        <f>+'Wealth Management'!Q36+'Corporate &amp; Retail Banking'!Q36</f>
        <v>23200</v>
      </c>
      <c r="R36" s="100">
        <f>+'Wealth Management'!R36+'Corporate &amp; Retail Banking'!R36</f>
        <v>23200</v>
      </c>
      <c r="S36" s="100">
        <f>+'Wealth Management'!S36+'Corporate &amp; Retail Banking'!S36</f>
        <v>23800</v>
      </c>
      <c r="T36" s="100">
        <f>+'Wealth Management'!T36+'Corporate &amp; Retail Banking'!T36</f>
        <v>24100</v>
      </c>
      <c r="U36" s="100">
        <f>+'Wealth Management'!U36+'Corporate &amp; Retail Banking'!U36</f>
        <v>24700</v>
      </c>
      <c r="V36" s="100">
        <f>+'Wealth Management'!V36+'Corporate &amp; Retail Banking'!V36</f>
        <v>24400</v>
      </c>
      <c r="W36" s="100">
        <f>+'Wealth Management'!W36+'Corporate &amp; Retail Banking'!W36</f>
        <v>24400</v>
      </c>
      <c r="X36" s="100">
        <f>+'Wealth Management'!X36+'Corporate &amp; Retail Banking'!X36</f>
        <v>24100</v>
      </c>
      <c r="Y36" s="100">
        <f>+'Wealth Management'!Y36+'Corporate &amp; Retail Banking'!Y36</f>
        <v>24000</v>
      </c>
      <c r="Z36" s="10"/>
    </row>
    <row r="37" spans="1:26" ht="17.25" customHeight="1" thickTop="1">
      <c r="A37" s="10"/>
      <c r="B37" s="1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0"/>
    </row>
    <row r="38" spans="1:26" ht="17.25" customHeight="1">
      <c r="A38" s="53"/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3"/>
    </row>
    <row r="50" ht="11.25" customHeight="1"/>
    <row r="58" ht="13.5" customHeight="1"/>
    <row r="74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98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40.71093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17" width="14.7109375" style="1" hidden="1" customWidth="1" outlineLevel="1"/>
    <col min="18" max="18" width="14.7109375" style="1" customWidth="1" collapsed="1"/>
    <col min="19" max="25" width="14.7109375" style="1" customWidth="1"/>
    <col min="26" max="16384" width="1.7109375" style="1" customWidth="1"/>
  </cols>
  <sheetData>
    <row r="1" spans="1:26" s="5" customFormat="1" ht="19.5" customHeight="1">
      <c r="A1" s="2"/>
      <c r="B1" s="407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</row>
    <row r="2" spans="1:26" s="5" customFormat="1" ht="19.5" customHeight="1">
      <c r="A2" s="6"/>
      <c r="B2" s="408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55</v>
      </c>
      <c r="O2" s="7" t="s">
        <v>94</v>
      </c>
      <c r="P2" s="7" t="s">
        <v>96</v>
      </c>
      <c r="Q2" s="7" t="s">
        <v>97</v>
      </c>
      <c r="R2" s="8">
        <v>2007</v>
      </c>
      <c r="S2" s="7" t="s">
        <v>100</v>
      </c>
      <c r="T2" s="7" t="s">
        <v>140</v>
      </c>
      <c r="U2" s="7" t="s">
        <v>141</v>
      </c>
      <c r="V2" s="7" t="s">
        <v>142</v>
      </c>
      <c r="W2" s="8">
        <v>2008</v>
      </c>
      <c r="X2" s="7" t="s">
        <v>165</v>
      </c>
      <c r="Y2" s="7" t="s">
        <v>194</v>
      </c>
      <c r="Z2" s="6"/>
    </row>
    <row r="3" spans="1:26" s="11" customFormat="1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6.5" thickBot="1">
      <c r="A4" s="10"/>
      <c r="B4" s="12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10"/>
    </row>
    <row r="5" spans="1:26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10"/>
    </row>
    <row r="6" spans="1:26" ht="17.25" customHeight="1">
      <c r="A6" s="10"/>
      <c r="B6" s="16" t="s">
        <v>48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0"/>
    </row>
    <row r="7" spans="1:26" s="25" customFormat="1" ht="17.25" customHeight="1">
      <c r="A7" s="10"/>
      <c r="B7" s="33" t="s">
        <v>5</v>
      </c>
      <c r="C7" s="34">
        <v>4426</v>
      </c>
      <c r="D7" s="34">
        <v>1130</v>
      </c>
      <c r="E7" s="34">
        <v>1079</v>
      </c>
      <c r="F7" s="34">
        <v>1180</v>
      </c>
      <c r="G7" s="34">
        <v>1201</v>
      </c>
      <c r="H7" s="182">
        <f>SUM(D7:G7)</f>
        <v>4590</v>
      </c>
      <c r="I7" s="34">
        <v>1359</v>
      </c>
      <c r="J7" s="34">
        <v>1335</v>
      </c>
      <c r="K7" s="34">
        <v>1304</v>
      </c>
      <c r="L7" s="34">
        <v>1380</v>
      </c>
      <c r="M7" s="182">
        <f>SUM(I7:L7)</f>
        <v>5378</v>
      </c>
      <c r="N7" s="250">
        <v>1582</v>
      </c>
      <c r="O7" s="250">
        <v>1582</v>
      </c>
      <c r="P7" s="250">
        <v>1707</v>
      </c>
      <c r="Q7" s="250">
        <v>1766</v>
      </c>
      <c r="R7" s="65">
        <f>SUM(N7:Q7)</f>
        <v>6637</v>
      </c>
      <c r="S7" s="250">
        <v>1684</v>
      </c>
      <c r="T7" s="250">
        <v>1690</v>
      </c>
      <c r="U7" s="250">
        <v>1646</v>
      </c>
      <c r="V7" s="250">
        <v>1512</v>
      </c>
      <c r="W7" s="65">
        <f>SUM(S7:V7)</f>
        <v>6532</v>
      </c>
      <c r="X7" s="250">
        <v>1430</v>
      </c>
      <c r="Y7" s="250">
        <v>1427</v>
      </c>
      <c r="Z7" s="10"/>
    </row>
    <row r="8" spans="1:26" s="25" customFormat="1" ht="17.25" customHeight="1">
      <c r="A8" s="10"/>
      <c r="B8" s="40" t="s">
        <v>6</v>
      </c>
      <c r="C8" s="56">
        <v>2227</v>
      </c>
      <c r="D8" s="56">
        <v>574</v>
      </c>
      <c r="E8" s="56">
        <v>609</v>
      </c>
      <c r="F8" s="56">
        <v>684</v>
      </c>
      <c r="G8" s="56">
        <v>668</v>
      </c>
      <c r="H8" s="186">
        <f>SUM(D8:G8)</f>
        <v>2535</v>
      </c>
      <c r="I8" s="56">
        <v>868</v>
      </c>
      <c r="J8" s="56">
        <v>699</v>
      </c>
      <c r="K8" s="56">
        <v>539</v>
      </c>
      <c r="L8" s="56">
        <v>697</v>
      </c>
      <c r="M8" s="78">
        <f>SUM(I8:L8)</f>
        <v>2803</v>
      </c>
      <c r="N8" s="261">
        <v>797</v>
      </c>
      <c r="O8" s="261">
        <v>802</v>
      </c>
      <c r="P8" s="261">
        <v>637</v>
      </c>
      <c r="Q8" s="261">
        <v>710</v>
      </c>
      <c r="R8" s="78">
        <f>SUM(N8:Q8)</f>
        <v>2946</v>
      </c>
      <c r="S8" s="261">
        <v>629</v>
      </c>
      <c r="T8" s="261">
        <v>588</v>
      </c>
      <c r="U8" s="261">
        <v>491</v>
      </c>
      <c r="V8" s="261">
        <v>536</v>
      </c>
      <c r="W8" s="78">
        <f>SUM(S8:V8)</f>
        <v>2244</v>
      </c>
      <c r="X8" s="261">
        <v>495</v>
      </c>
      <c r="Y8" s="261">
        <v>645</v>
      </c>
      <c r="Z8" s="10"/>
    </row>
    <row r="9" spans="1:26" s="25" customFormat="1" ht="17.25" customHeight="1" thickBot="1">
      <c r="A9" s="57"/>
      <c r="B9" s="50" t="s">
        <v>25</v>
      </c>
      <c r="C9" s="73">
        <f>IF((SUM(C7:C8))=C12,SUM(C7:C8),"Error")</f>
        <v>6653</v>
      </c>
      <c r="D9" s="73">
        <f aca="true" t="shared" si="0" ref="D9:Y9">IF((SUM(D7:D8))=D12,SUM(D7:D8),"Error")</f>
        <v>1704</v>
      </c>
      <c r="E9" s="73">
        <f t="shared" si="0"/>
        <v>1688</v>
      </c>
      <c r="F9" s="73">
        <f t="shared" si="0"/>
        <v>1864</v>
      </c>
      <c r="G9" s="73">
        <f t="shared" si="0"/>
        <v>1869</v>
      </c>
      <c r="H9" s="73">
        <f t="shared" si="0"/>
        <v>7125</v>
      </c>
      <c r="I9" s="73">
        <f t="shared" si="0"/>
        <v>2227</v>
      </c>
      <c r="J9" s="73">
        <f t="shared" si="0"/>
        <v>2034</v>
      </c>
      <c r="K9" s="73">
        <f t="shared" si="0"/>
        <v>1843</v>
      </c>
      <c r="L9" s="73">
        <f t="shared" si="0"/>
        <v>2077</v>
      </c>
      <c r="M9" s="73">
        <f t="shared" si="0"/>
        <v>8181</v>
      </c>
      <c r="N9" s="73">
        <f t="shared" si="0"/>
        <v>2379</v>
      </c>
      <c r="O9" s="73">
        <f t="shared" si="0"/>
        <v>2384</v>
      </c>
      <c r="P9" s="73">
        <f t="shared" si="0"/>
        <v>2344</v>
      </c>
      <c r="Q9" s="73">
        <f t="shared" si="0"/>
        <v>2476</v>
      </c>
      <c r="R9" s="73">
        <f t="shared" si="0"/>
        <v>9583</v>
      </c>
      <c r="S9" s="73">
        <f t="shared" si="0"/>
        <v>2313</v>
      </c>
      <c r="T9" s="73">
        <f t="shared" si="0"/>
        <v>2278</v>
      </c>
      <c r="U9" s="73">
        <f t="shared" si="0"/>
        <v>2137</v>
      </c>
      <c r="V9" s="73">
        <f t="shared" si="0"/>
        <v>2048</v>
      </c>
      <c r="W9" s="73">
        <f t="shared" si="0"/>
        <v>8776</v>
      </c>
      <c r="X9" s="73">
        <f t="shared" si="0"/>
        <v>1925</v>
      </c>
      <c r="Y9" s="73">
        <f t="shared" si="0"/>
        <v>2072</v>
      </c>
      <c r="Z9" s="57"/>
    </row>
    <row r="10" spans="1:26" ht="17.25" customHeight="1">
      <c r="A10" s="10"/>
      <c r="B10" s="14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82"/>
      <c r="S10" s="20"/>
      <c r="T10" s="20"/>
      <c r="U10" s="20"/>
      <c r="V10" s="20"/>
      <c r="W10" s="82"/>
      <c r="X10" s="20"/>
      <c r="Y10" s="20"/>
      <c r="Z10" s="10"/>
    </row>
    <row r="11" spans="1:26" ht="17.25" customHeight="1">
      <c r="A11" s="10"/>
      <c r="B11" s="16" t="s">
        <v>167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82"/>
      <c r="S11" s="20"/>
      <c r="T11" s="20"/>
      <c r="U11" s="20"/>
      <c r="V11" s="20"/>
      <c r="W11" s="82"/>
      <c r="X11" s="20"/>
      <c r="Y11" s="20"/>
      <c r="Z11" s="10"/>
    </row>
    <row r="12" spans="1:26" s="25" customFormat="1" ht="17.25" customHeight="1" thickBot="1">
      <c r="A12" s="10"/>
      <c r="B12" s="38" t="s">
        <v>25</v>
      </c>
      <c r="C12" s="29">
        <v>6653</v>
      </c>
      <c r="D12" s="29">
        <v>1704</v>
      </c>
      <c r="E12" s="29">
        <v>1688</v>
      </c>
      <c r="F12" s="29">
        <v>1864</v>
      </c>
      <c r="G12" s="29">
        <v>1869</v>
      </c>
      <c r="H12" s="179">
        <f aca="true" t="shared" si="1" ref="H12:H19">SUM(D12:G12)</f>
        <v>7125</v>
      </c>
      <c r="I12" s="29">
        <v>2227</v>
      </c>
      <c r="J12" s="29">
        <v>2034</v>
      </c>
      <c r="K12" s="29">
        <v>1843</v>
      </c>
      <c r="L12" s="29">
        <v>2077</v>
      </c>
      <c r="M12" s="179">
        <f>SUM(I12:L12)</f>
        <v>8181</v>
      </c>
      <c r="N12" s="62">
        <v>2379</v>
      </c>
      <c r="O12" s="247">
        <v>2384</v>
      </c>
      <c r="P12" s="247">
        <v>2344</v>
      </c>
      <c r="Q12" s="247">
        <v>2476</v>
      </c>
      <c r="R12" s="62">
        <f aca="true" t="shared" si="2" ref="R12:R19">SUM(N12:Q12)</f>
        <v>9583</v>
      </c>
      <c r="S12" s="247">
        <v>2313</v>
      </c>
      <c r="T12" s="247">
        <v>2278</v>
      </c>
      <c r="U12" s="247">
        <v>2137</v>
      </c>
      <c r="V12" s="247">
        <v>2048</v>
      </c>
      <c r="W12" s="62">
        <f>SUM(S12:V12)</f>
        <v>8776</v>
      </c>
      <c r="X12" s="247">
        <v>1925</v>
      </c>
      <c r="Y12" s="247">
        <v>2072</v>
      </c>
      <c r="Z12" s="10"/>
    </row>
    <row r="13" spans="1:26" s="25" customFormat="1" ht="17.25" customHeight="1" thickBot="1">
      <c r="A13" s="10"/>
      <c r="B13" s="38" t="s">
        <v>26</v>
      </c>
      <c r="C13" s="29">
        <v>-6</v>
      </c>
      <c r="D13" s="29">
        <v>3</v>
      </c>
      <c r="E13" s="29">
        <v>16</v>
      </c>
      <c r="F13" s="29">
        <v>4</v>
      </c>
      <c r="G13" s="29">
        <v>2</v>
      </c>
      <c r="H13" s="179">
        <f t="shared" si="1"/>
        <v>25</v>
      </c>
      <c r="I13" s="29">
        <v>0</v>
      </c>
      <c r="J13" s="29">
        <v>0</v>
      </c>
      <c r="K13" s="29">
        <v>-2</v>
      </c>
      <c r="L13" s="29">
        <v>-17</v>
      </c>
      <c r="M13" s="179">
        <f>SUM(I13:L13)</f>
        <v>-19</v>
      </c>
      <c r="N13" s="247">
        <v>3</v>
      </c>
      <c r="O13" s="247">
        <v>-1</v>
      </c>
      <c r="P13" s="247">
        <v>-1</v>
      </c>
      <c r="Q13" s="247">
        <v>2</v>
      </c>
      <c r="R13" s="62">
        <f t="shared" si="2"/>
        <v>3</v>
      </c>
      <c r="S13" s="247">
        <v>4</v>
      </c>
      <c r="T13" s="247">
        <v>0</v>
      </c>
      <c r="U13" s="247">
        <v>3</v>
      </c>
      <c r="V13" s="247">
        <v>113</v>
      </c>
      <c r="W13" s="62">
        <f aca="true" t="shared" si="3" ref="W13:W19">SUM(S13:V13)</f>
        <v>120</v>
      </c>
      <c r="X13" s="247">
        <v>2</v>
      </c>
      <c r="Y13" s="247">
        <v>-3</v>
      </c>
      <c r="Z13" s="10"/>
    </row>
    <row r="14" spans="1:26" s="25" customFormat="1" ht="17.25" customHeight="1">
      <c r="A14" s="10"/>
      <c r="B14" s="41" t="s">
        <v>27</v>
      </c>
      <c r="C14" s="59">
        <v>2072</v>
      </c>
      <c r="D14" s="59">
        <v>588</v>
      </c>
      <c r="E14" s="59">
        <v>575</v>
      </c>
      <c r="F14" s="59">
        <v>607</v>
      </c>
      <c r="G14" s="59">
        <v>597</v>
      </c>
      <c r="H14" s="188">
        <f t="shared" si="1"/>
        <v>2367</v>
      </c>
      <c r="I14" s="59">
        <v>735</v>
      </c>
      <c r="J14" s="59">
        <v>702</v>
      </c>
      <c r="K14" s="59">
        <v>629</v>
      </c>
      <c r="L14" s="59">
        <v>714</v>
      </c>
      <c r="M14" s="188">
        <f>SUM(I14:L14)</f>
        <v>2780</v>
      </c>
      <c r="N14" s="262">
        <v>799</v>
      </c>
      <c r="O14" s="262">
        <v>788</v>
      </c>
      <c r="P14" s="262">
        <v>812</v>
      </c>
      <c r="Q14" s="262">
        <v>778</v>
      </c>
      <c r="R14" s="77">
        <f t="shared" si="2"/>
        <v>3177</v>
      </c>
      <c r="S14" s="262">
        <v>806</v>
      </c>
      <c r="T14" s="262">
        <v>814</v>
      </c>
      <c r="U14" s="262">
        <v>790</v>
      </c>
      <c r="V14" s="262">
        <v>565</v>
      </c>
      <c r="W14" s="77">
        <f t="shared" si="3"/>
        <v>2975</v>
      </c>
      <c r="X14" s="262">
        <v>823</v>
      </c>
      <c r="Y14" s="262">
        <v>843</v>
      </c>
      <c r="Z14" s="10"/>
    </row>
    <row r="15" spans="1:26" s="25" customFormat="1" ht="17.25" customHeight="1">
      <c r="A15" s="10"/>
      <c r="B15" s="33" t="s">
        <v>28</v>
      </c>
      <c r="C15" s="34">
        <v>1492</v>
      </c>
      <c r="D15" s="34">
        <v>322</v>
      </c>
      <c r="E15" s="34">
        <v>384</v>
      </c>
      <c r="F15" s="34">
        <v>381</v>
      </c>
      <c r="G15" s="34">
        <v>406</v>
      </c>
      <c r="H15" s="182">
        <f t="shared" si="1"/>
        <v>1493</v>
      </c>
      <c r="I15" s="34">
        <v>370</v>
      </c>
      <c r="J15" s="34">
        <v>403</v>
      </c>
      <c r="K15" s="34">
        <v>395</v>
      </c>
      <c r="L15" s="34">
        <v>403</v>
      </c>
      <c r="M15" s="182">
        <f>SUM(I15:L15)</f>
        <v>1571</v>
      </c>
      <c r="N15" s="250">
        <v>405</v>
      </c>
      <c r="O15" s="250">
        <v>415</v>
      </c>
      <c r="P15" s="250">
        <v>437</v>
      </c>
      <c r="Q15" s="250">
        <v>513</v>
      </c>
      <c r="R15" s="65">
        <f t="shared" si="2"/>
        <v>1770</v>
      </c>
      <c r="S15" s="250">
        <v>462</v>
      </c>
      <c r="T15" s="250">
        <v>473</v>
      </c>
      <c r="U15" s="250">
        <v>810</v>
      </c>
      <c r="V15" s="250">
        <v>1224</v>
      </c>
      <c r="W15" s="65">
        <f t="shared" si="3"/>
        <v>2969</v>
      </c>
      <c r="X15" s="250">
        <v>335</v>
      </c>
      <c r="Y15" s="250">
        <v>444</v>
      </c>
      <c r="Z15" s="10"/>
    </row>
    <row r="16" spans="1:26" s="25" customFormat="1" ht="17.25" customHeight="1">
      <c r="A16" s="10"/>
      <c r="B16" s="40" t="s">
        <v>29</v>
      </c>
      <c r="C16" s="56">
        <v>513</v>
      </c>
      <c r="D16" s="56">
        <v>148</v>
      </c>
      <c r="E16" s="56">
        <v>120</v>
      </c>
      <c r="F16" s="56">
        <v>151</v>
      </c>
      <c r="G16" s="56">
        <v>160</v>
      </c>
      <c r="H16" s="186">
        <f t="shared" si="1"/>
        <v>579</v>
      </c>
      <c r="I16" s="56">
        <v>159</v>
      </c>
      <c r="J16" s="56">
        <v>150</v>
      </c>
      <c r="K16" s="56">
        <v>137</v>
      </c>
      <c r="L16" s="56">
        <v>166</v>
      </c>
      <c r="M16" s="186">
        <f>SUM(I16:L16)</f>
        <v>612</v>
      </c>
      <c r="N16" s="261">
        <v>184</v>
      </c>
      <c r="O16" s="261">
        <v>181</v>
      </c>
      <c r="P16" s="261">
        <v>196</v>
      </c>
      <c r="Q16" s="261">
        <v>207</v>
      </c>
      <c r="R16" s="78">
        <f t="shared" si="2"/>
        <v>768</v>
      </c>
      <c r="S16" s="261">
        <v>181</v>
      </c>
      <c r="T16" s="261">
        <v>161</v>
      </c>
      <c r="U16" s="261">
        <v>145</v>
      </c>
      <c r="V16" s="261">
        <v>142</v>
      </c>
      <c r="W16" s="78">
        <f t="shared" si="3"/>
        <v>629</v>
      </c>
      <c r="X16" s="261">
        <v>119</v>
      </c>
      <c r="Y16" s="261">
        <v>126</v>
      </c>
      <c r="Z16" s="10"/>
    </row>
    <row r="17" spans="1:26" s="25" customFormat="1" ht="17.25" customHeight="1">
      <c r="A17" s="10"/>
      <c r="B17" s="41" t="s">
        <v>30</v>
      </c>
      <c r="C17" s="72">
        <f>+C15+C16</f>
        <v>2005</v>
      </c>
      <c r="D17" s="72">
        <f>+D15+D16</f>
        <v>470</v>
      </c>
      <c r="E17" s="72">
        <f>+E15+E16</f>
        <v>504</v>
      </c>
      <c r="F17" s="72">
        <f>+F15+F16</f>
        <v>532</v>
      </c>
      <c r="G17" s="72">
        <f>+G15+G16</f>
        <v>566</v>
      </c>
      <c r="H17" s="189">
        <f t="shared" si="1"/>
        <v>2072</v>
      </c>
      <c r="I17" s="72">
        <f aca="true" t="shared" si="4" ref="I17:Q17">+I15+I16</f>
        <v>529</v>
      </c>
      <c r="J17" s="72">
        <f t="shared" si="4"/>
        <v>553</v>
      </c>
      <c r="K17" s="72">
        <f t="shared" si="4"/>
        <v>532</v>
      </c>
      <c r="L17" s="72">
        <f t="shared" si="4"/>
        <v>569</v>
      </c>
      <c r="M17" s="72">
        <f t="shared" si="4"/>
        <v>2183</v>
      </c>
      <c r="N17" s="72">
        <f t="shared" si="4"/>
        <v>589</v>
      </c>
      <c r="O17" s="72">
        <f t="shared" si="4"/>
        <v>596</v>
      </c>
      <c r="P17" s="72">
        <f t="shared" si="4"/>
        <v>633</v>
      </c>
      <c r="Q17" s="72">
        <f t="shared" si="4"/>
        <v>720</v>
      </c>
      <c r="R17" s="72">
        <f t="shared" si="2"/>
        <v>2538</v>
      </c>
      <c r="S17" s="72">
        <f>+S15+S16</f>
        <v>643</v>
      </c>
      <c r="T17" s="72">
        <f>+T15+T16</f>
        <v>634</v>
      </c>
      <c r="U17" s="72">
        <f>+U15+U16</f>
        <v>955</v>
      </c>
      <c r="V17" s="72">
        <f>+V15+V16</f>
        <v>1366</v>
      </c>
      <c r="W17" s="72">
        <f t="shared" si="3"/>
        <v>3598</v>
      </c>
      <c r="X17" s="72">
        <f>+X15+X16</f>
        <v>454</v>
      </c>
      <c r="Y17" s="72">
        <f>+Y15+Y16</f>
        <v>570</v>
      </c>
      <c r="Z17" s="10"/>
    </row>
    <row r="18" spans="1:26" s="25" customFormat="1" ht="17.25" customHeight="1" thickBot="1">
      <c r="A18" s="10"/>
      <c r="B18" s="38" t="s">
        <v>31</v>
      </c>
      <c r="C18" s="62">
        <f>+C14+C17</f>
        <v>4077</v>
      </c>
      <c r="D18" s="62">
        <f>+D14+D17</f>
        <v>1058</v>
      </c>
      <c r="E18" s="62">
        <f>+E14+E17</f>
        <v>1079</v>
      </c>
      <c r="F18" s="62">
        <f>+F14+F17</f>
        <v>1139</v>
      </c>
      <c r="G18" s="62">
        <f>+G14+G17</f>
        <v>1163</v>
      </c>
      <c r="H18" s="179">
        <f t="shared" si="1"/>
        <v>4439</v>
      </c>
      <c r="I18" s="62">
        <f aca="true" t="shared" si="5" ref="I18:Q18">+I14+I17</f>
        <v>1264</v>
      </c>
      <c r="J18" s="62">
        <f t="shared" si="5"/>
        <v>1255</v>
      </c>
      <c r="K18" s="62">
        <f t="shared" si="5"/>
        <v>1161</v>
      </c>
      <c r="L18" s="62">
        <f t="shared" si="5"/>
        <v>1283</v>
      </c>
      <c r="M18" s="62">
        <f t="shared" si="5"/>
        <v>4963</v>
      </c>
      <c r="N18" s="62">
        <f t="shared" si="5"/>
        <v>1388</v>
      </c>
      <c r="O18" s="62">
        <f t="shared" si="5"/>
        <v>1384</v>
      </c>
      <c r="P18" s="62">
        <f t="shared" si="5"/>
        <v>1445</v>
      </c>
      <c r="Q18" s="62">
        <f t="shared" si="5"/>
        <v>1498</v>
      </c>
      <c r="R18" s="62">
        <f t="shared" si="2"/>
        <v>5715</v>
      </c>
      <c r="S18" s="62">
        <f>+S14+S17</f>
        <v>1449</v>
      </c>
      <c r="T18" s="62">
        <f>+T14+T17</f>
        <v>1448</v>
      </c>
      <c r="U18" s="62">
        <f>+U14+U17</f>
        <v>1745</v>
      </c>
      <c r="V18" s="62">
        <f>+V14+V17</f>
        <v>1931</v>
      </c>
      <c r="W18" s="62">
        <f t="shared" si="3"/>
        <v>6573</v>
      </c>
      <c r="X18" s="62">
        <f>+X14+X17</f>
        <v>1277</v>
      </c>
      <c r="Y18" s="62">
        <f>+Y14+Y17</f>
        <v>1413</v>
      </c>
      <c r="Z18" s="10"/>
    </row>
    <row r="19" spans="1:26" s="25" customFormat="1" ht="17.25" customHeight="1" thickBot="1">
      <c r="A19" s="10"/>
      <c r="B19" s="60" t="s">
        <v>158</v>
      </c>
      <c r="C19" s="62">
        <f>+C12-C13-C18</f>
        <v>2582</v>
      </c>
      <c r="D19" s="62">
        <f>+D12-D13-D18</f>
        <v>643</v>
      </c>
      <c r="E19" s="62">
        <f>+E12-E13-E18</f>
        <v>593</v>
      </c>
      <c r="F19" s="62">
        <f>+F12-F13-F18</f>
        <v>721</v>
      </c>
      <c r="G19" s="62">
        <f>+G12-G13-G18</f>
        <v>704</v>
      </c>
      <c r="H19" s="179">
        <f t="shared" si="1"/>
        <v>2661</v>
      </c>
      <c r="I19" s="62">
        <f aca="true" t="shared" si="6" ref="I19:Q19">+I12-I13-I18</f>
        <v>963</v>
      </c>
      <c r="J19" s="62">
        <f t="shared" si="6"/>
        <v>779</v>
      </c>
      <c r="K19" s="62">
        <f t="shared" si="6"/>
        <v>684</v>
      </c>
      <c r="L19" s="62">
        <f t="shared" si="6"/>
        <v>811</v>
      </c>
      <c r="M19" s="62">
        <f t="shared" si="6"/>
        <v>3237</v>
      </c>
      <c r="N19" s="62">
        <f t="shared" si="6"/>
        <v>988</v>
      </c>
      <c r="O19" s="62">
        <f t="shared" si="6"/>
        <v>1001</v>
      </c>
      <c r="P19" s="62">
        <f t="shared" si="6"/>
        <v>900</v>
      </c>
      <c r="Q19" s="62">
        <f t="shared" si="6"/>
        <v>976</v>
      </c>
      <c r="R19" s="62">
        <f t="shared" si="2"/>
        <v>3865</v>
      </c>
      <c r="S19" s="62">
        <f>+S12-S13-S18</f>
        <v>860</v>
      </c>
      <c r="T19" s="62">
        <f>+T12-T13-T18</f>
        <v>830</v>
      </c>
      <c r="U19" s="62">
        <f>+U12-U13-U18</f>
        <v>389</v>
      </c>
      <c r="V19" s="62">
        <f>+V12-V13-V18</f>
        <v>4</v>
      </c>
      <c r="W19" s="62">
        <f t="shared" si="3"/>
        <v>2083</v>
      </c>
      <c r="X19" s="62">
        <f>+X12-X13-X18</f>
        <v>646</v>
      </c>
      <c r="Y19" s="62">
        <f>+Y12-Y13-Y18</f>
        <v>662</v>
      </c>
      <c r="Z19" s="10"/>
    </row>
    <row r="20" spans="1:26" s="25" customFormat="1" ht="17.25" customHeight="1">
      <c r="A20" s="10"/>
      <c r="B20" s="48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67"/>
      <c r="S20" s="23"/>
      <c r="T20" s="23"/>
      <c r="U20" s="23"/>
      <c r="V20" s="23"/>
      <c r="W20" s="67"/>
      <c r="X20" s="23"/>
      <c r="Y20" s="23"/>
      <c r="Z20" s="10"/>
    </row>
    <row r="21" spans="1:26" ht="17.25" customHeight="1">
      <c r="A21" s="10"/>
      <c r="B21" s="16" t="s">
        <v>168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10"/>
    </row>
    <row r="22" spans="1:26" ht="17.25" customHeight="1">
      <c r="A22" s="10"/>
      <c r="B22" s="41" t="s">
        <v>64</v>
      </c>
      <c r="C22" s="74">
        <f aca="true" t="shared" si="7" ref="C22:M22">+C17/C12*100</f>
        <v>30.1</v>
      </c>
      <c r="D22" s="74">
        <f t="shared" si="7"/>
        <v>27.6</v>
      </c>
      <c r="E22" s="74">
        <f t="shared" si="7"/>
        <v>29.9</v>
      </c>
      <c r="F22" s="74">
        <f t="shared" si="7"/>
        <v>28.5</v>
      </c>
      <c r="G22" s="74">
        <f t="shared" si="7"/>
        <v>30.3</v>
      </c>
      <c r="H22" s="74">
        <f t="shared" si="7"/>
        <v>29.1</v>
      </c>
      <c r="I22" s="74">
        <f t="shared" si="7"/>
        <v>23.8</v>
      </c>
      <c r="J22" s="74">
        <f t="shared" si="7"/>
        <v>27.2</v>
      </c>
      <c r="K22" s="74">
        <f t="shared" si="7"/>
        <v>28.9</v>
      </c>
      <c r="L22" s="74">
        <f t="shared" si="7"/>
        <v>27.4</v>
      </c>
      <c r="M22" s="74">
        <f t="shared" si="7"/>
        <v>26.7</v>
      </c>
      <c r="N22" s="74">
        <f aca="true" t="shared" si="8" ref="N22:S22">+N17/N12*100</f>
        <v>24.8</v>
      </c>
      <c r="O22" s="74">
        <f t="shared" si="8"/>
        <v>25</v>
      </c>
      <c r="P22" s="74">
        <f t="shared" si="8"/>
        <v>27</v>
      </c>
      <c r="Q22" s="74">
        <f t="shared" si="8"/>
        <v>29.1</v>
      </c>
      <c r="R22" s="74">
        <f t="shared" si="8"/>
        <v>26.5</v>
      </c>
      <c r="S22" s="74">
        <f t="shared" si="8"/>
        <v>27.8</v>
      </c>
      <c r="T22" s="74">
        <f aca="true" t="shared" si="9" ref="T22:Y22">+T17/T12*100</f>
        <v>27.8</v>
      </c>
      <c r="U22" s="74">
        <f t="shared" si="9"/>
        <v>44.7</v>
      </c>
      <c r="V22" s="74">
        <f t="shared" si="9"/>
        <v>66.7</v>
      </c>
      <c r="W22" s="74">
        <f t="shared" si="9"/>
        <v>41</v>
      </c>
      <c r="X22" s="74">
        <f t="shared" si="9"/>
        <v>23.6</v>
      </c>
      <c r="Y22" s="74">
        <f t="shared" si="9"/>
        <v>27.5</v>
      </c>
      <c r="Z22" s="10"/>
    </row>
    <row r="23" spans="1:26" ht="17.25" customHeight="1">
      <c r="A23" s="10"/>
      <c r="B23" s="41" t="s">
        <v>65</v>
      </c>
      <c r="C23" s="74">
        <f aca="true" t="shared" si="10" ref="C23:M23">+C18/C12*100</f>
        <v>61.3</v>
      </c>
      <c r="D23" s="74">
        <f t="shared" si="10"/>
        <v>62.1</v>
      </c>
      <c r="E23" s="74">
        <f t="shared" si="10"/>
        <v>63.9</v>
      </c>
      <c r="F23" s="74">
        <f t="shared" si="10"/>
        <v>61.1</v>
      </c>
      <c r="G23" s="74">
        <f t="shared" si="10"/>
        <v>62.2</v>
      </c>
      <c r="H23" s="74">
        <f t="shared" si="10"/>
        <v>62.3</v>
      </c>
      <c r="I23" s="74">
        <f t="shared" si="10"/>
        <v>56.8</v>
      </c>
      <c r="J23" s="74">
        <f t="shared" si="10"/>
        <v>61.7</v>
      </c>
      <c r="K23" s="74">
        <f t="shared" si="10"/>
        <v>63</v>
      </c>
      <c r="L23" s="74">
        <f t="shared" si="10"/>
        <v>61.8</v>
      </c>
      <c r="M23" s="74">
        <f t="shared" si="10"/>
        <v>60.7</v>
      </c>
      <c r="N23" s="74">
        <f aca="true" t="shared" si="11" ref="N23:S23">+N18/N12*100</f>
        <v>58.3</v>
      </c>
      <c r="O23" s="74">
        <f t="shared" si="11"/>
        <v>58.1</v>
      </c>
      <c r="P23" s="74">
        <f t="shared" si="11"/>
        <v>61.6</v>
      </c>
      <c r="Q23" s="74">
        <f t="shared" si="11"/>
        <v>60.5</v>
      </c>
      <c r="R23" s="74">
        <f t="shared" si="11"/>
        <v>59.6</v>
      </c>
      <c r="S23" s="74">
        <f t="shared" si="11"/>
        <v>62.6</v>
      </c>
      <c r="T23" s="74">
        <f aca="true" t="shared" si="12" ref="T23:Y23">+T18/T12*100</f>
        <v>63.6</v>
      </c>
      <c r="U23" s="74">
        <f t="shared" si="12"/>
        <v>81.7</v>
      </c>
      <c r="V23" s="74">
        <f t="shared" si="12"/>
        <v>94.3</v>
      </c>
      <c r="W23" s="74">
        <f t="shared" si="12"/>
        <v>74.9</v>
      </c>
      <c r="X23" s="74">
        <f t="shared" si="12"/>
        <v>66.3</v>
      </c>
      <c r="Y23" s="74">
        <f t="shared" si="12"/>
        <v>68.2</v>
      </c>
      <c r="Z23" s="10"/>
    </row>
    <row r="24" spans="1:26" ht="17.25" customHeight="1" thickBot="1">
      <c r="A24" s="10"/>
      <c r="B24" s="85" t="s">
        <v>66</v>
      </c>
      <c r="C24" s="93">
        <f aca="true" t="shared" si="13" ref="C24:M24">+C19/C12*100</f>
        <v>38.8</v>
      </c>
      <c r="D24" s="93">
        <f t="shared" si="13"/>
        <v>37.7</v>
      </c>
      <c r="E24" s="93">
        <f t="shared" si="13"/>
        <v>35.1</v>
      </c>
      <c r="F24" s="93">
        <f t="shared" si="13"/>
        <v>38.7</v>
      </c>
      <c r="G24" s="93">
        <f t="shared" si="13"/>
        <v>37.7</v>
      </c>
      <c r="H24" s="93">
        <f t="shared" si="13"/>
        <v>37.3</v>
      </c>
      <c r="I24" s="93">
        <f t="shared" si="13"/>
        <v>43.2</v>
      </c>
      <c r="J24" s="93">
        <f t="shared" si="13"/>
        <v>38.3</v>
      </c>
      <c r="K24" s="93">
        <f t="shared" si="13"/>
        <v>37.1</v>
      </c>
      <c r="L24" s="93">
        <f t="shared" si="13"/>
        <v>39</v>
      </c>
      <c r="M24" s="93">
        <f t="shared" si="13"/>
        <v>39.6</v>
      </c>
      <c r="N24" s="93">
        <f aca="true" t="shared" si="14" ref="N24:S24">+N19/N12*100</f>
        <v>41.5</v>
      </c>
      <c r="O24" s="93">
        <f t="shared" si="14"/>
        <v>42</v>
      </c>
      <c r="P24" s="93">
        <f t="shared" si="14"/>
        <v>38.4</v>
      </c>
      <c r="Q24" s="93">
        <f t="shared" si="14"/>
        <v>39.4</v>
      </c>
      <c r="R24" s="93">
        <f t="shared" si="14"/>
        <v>40.3</v>
      </c>
      <c r="S24" s="93">
        <f t="shared" si="14"/>
        <v>37.2</v>
      </c>
      <c r="T24" s="93">
        <f aca="true" t="shared" si="15" ref="T24:Y24">+T19/T12*100</f>
        <v>36.4</v>
      </c>
      <c r="U24" s="93">
        <f t="shared" si="15"/>
        <v>18.2</v>
      </c>
      <c r="V24" s="93">
        <f t="shared" si="15"/>
        <v>0.2</v>
      </c>
      <c r="W24" s="93">
        <f t="shared" si="15"/>
        <v>23.7</v>
      </c>
      <c r="X24" s="93">
        <f t="shared" si="15"/>
        <v>33.6</v>
      </c>
      <c r="Y24" s="93">
        <f t="shared" si="15"/>
        <v>31.9</v>
      </c>
      <c r="Z24" s="10"/>
    </row>
    <row r="25" spans="1:26" ht="17.25" customHeight="1">
      <c r="A25" s="10"/>
      <c r="B25" s="1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10"/>
    </row>
    <row r="26" spans="1:26" ht="12" customHeight="1">
      <c r="A26" s="10"/>
      <c r="B26" s="16" t="s">
        <v>86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10"/>
    </row>
    <row r="27" spans="1:26" s="25" customFormat="1" ht="31.5" customHeight="1" thickBot="1">
      <c r="A27" s="10"/>
      <c r="B27" s="400" t="s">
        <v>146</v>
      </c>
      <c r="C27" s="104">
        <v>2566</v>
      </c>
      <c r="D27" s="104">
        <v>2565</v>
      </c>
      <c r="E27" s="104">
        <v>2657</v>
      </c>
      <c r="F27" s="104">
        <v>2755</v>
      </c>
      <c r="G27" s="104">
        <v>2864</v>
      </c>
      <c r="H27" s="104">
        <v>2722</v>
      </c>
      <c r="I27" s="104">
        <v>2815</v>
      </c>
      <c r="J27" s="104">
        <v>2465</v>
      </c>
      <c r="K27" s="104">
        <v>2211</v>
      </c>
      <c r="L27" s="104">
        <v>2054</v>
      </c>
      <c r="M27" s="104">
        <v>2401</v>
      </c>
      <c r="N27" s="104">
        <v>1912</v>
      </c>
      <c r="O27" s="104">
        <v>2013</v>
      </c>
      <c r="P27" s="104">
        <v>2155</v>
      </c>
      <c r="Q27" s="104">
        <v>2169</v>
      </c>
      <c r="R27" s="104">
        <v>2064</v>
      </c>
      <c r="S27" s="104">
        <v>2242</v>
      </c>
      <c r="T27" s="104">
        <v>2319</v>
      </c>
      <c r="U27" s="104">
        <v>2372</v>
      </c>
      <c r="V27" s="104">
        <v>2437</v>
      </c>
      <c r="W27" s="104">
        <v>2339</v>
      </c>
      <c r="X27" s="104">
        <v>2364</v>
      </c>
      <c r="Y27" s="104">
        <v>2287</v>
      </c>
      <c r="Z27" s="10"/>
    </row>
    <row r="28" spans="1:26" ht="27.75" customHeight="1" thickBot="1">
      <c r="A28" s="57"/>
      <c r="B28" s="400" t="s">
        <v>145</v>
      </c>
      <c r="C28" s="105">
        <v>102.5</v>
      </c>
      <c r="D28" s="105">
        <v>102.3</v>
      </c>
      <c r="E28" s="105">
        <v>91.3</v>
      </c>
      <c r="F28" s="105">
        <v>107.1</v>
      </c>
      <c r="G28" s="105">
        <v>100.9</v>
      </c>
      <c r="H28" s="105">
        <v>100</v>
      </c>
      <c r="I28" s="105">
        <v>139.5</v>
      </c>
      <c r="J28" s="105">
        <v>129.5</v>
      </c>
      <c r="K28" s="105">
        <v>127.3</v>
      </c>
      <c r="L28" s="105">
        <v>161.8</v>
      </c>
      <c r="M28" s="105">
        <v>138</v>
      </c>
      <c r="N28" s="402">
        <v>208.8</v>
      </c>
      <c r="O28" s="402">
        <v>200.9</v>
      </c>
      <c r="P28" s="402">
        <v>168.9</v>
      </c>
      <c r="Q28" s="402">
        <v>181.7</v>
      </c>
      <c r="R28" s="402">
        <v>189.2</v>
      </c>
      <c r="S28" s="402">
        <v>155</v>
      </c>
      <c r="T28" s="402">
        <v>144.6</v>
      </c>
      <c r="U28" s="402">
        <v>67.2</v>
      </c>
      <c r="V28" s="402">
        <v>1.9</v>
      </c>
      <c r="W28" s="402">
        <v>90.5</v>
      </c>
      <c r="X28" s="402">
        <v>110.6</v>
      </c>
      <c r="Y28" s="402">
        <v>116.9</v>
      </c>
      <c r="Z28" s="57"/>
    </row>
    <row r="29" spans="1:26" ht="17.25" customHeight="1">
      <c r="A29" s="10"/>
      <c r="B29" s="1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59"/>
      <c r="U29" s="259"/>
      <c r="V29" s="259"/>
      <c r="W29" s="20"/>
      <c r="X29" s="20"/>
      <c r="Y29" s="20"/>
      <c r="Z29" s="10"/>
    </row>
    <row r="30" spans="1:26" ht="17.25" customHeight="1">
      <c r="A30" s="10"/>
      <c r="B30" s="16" t="s">
        <v>68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59"/>
      <c r="U30" s="259"/>
      <c r="V30" s="259"/>
      <c r="W30" s="20"/>
      <c r="X30" s="20"/>
      <c r="Y30" s="20"/>
      <c r="Z30" s="10"/>
    </row>
    <row r="31" spans="1:26" ht="17.25" customHeight="1">
      <c r="A31" s="10"/>
      <c r="B31" s="41" t="s">
        <v>69</v>
      </c>
      <c r="C31" s="43">
        <v>135313</v>
      </c>
      <c r="D31" s="155"/>
      <c r="E31" s="155"/>
      <c r="F31" s="155"/>
      <c r="G31" s="43">
        <v>183213</v>
      </c>
      <c r="H31" s="43">
        <v>183213</v>
      </c>
      <c r="I31" s="43">
        <v>201987</v>
      </c>
      <c r="J31" s="43">
        <v>206555</v>
      </c>
      <c r="K31" s="43">
        <v>210941</v>
      </c>
      <c r="L31" s="43">
        <v>229731</v>
      </c>
      <c r="M31" s="43">
        <v>229731</v>
      </c>
      <c r="N31" s="255">
        <v>235972</v>
      </c>
      <c r="O31" s="255">
        <v>251666</v>
      </c>
      <c r="P31" s="255">
        <v>261277</v>
      </c>
      <c r="Q31" s="255">
        <v>268871</v>
      </c>
      <c r="R31" s="72">
        <f>+Q31</f>
        <v>268871</v>
      </c>
      <c r="S31" s="255">
        <v>256063</v>
      </c>
      <c r="T31" s="255">
        <v>262709</v>
      </c>
      <c r="U31" s="255">
        <v>277206</v>
      </c>
      <c r="V31" s="255">
        <v>262019</v>
      </c>
      <c r="W31" s="189">
        <f>+V31</f>
        <v>262019</v>
      </c>
      <c r="X31" s="43">
        <v>260259</v>
      </c>
      <c r="Y31" s="43">
        <v>255737</v>
      </c>
      <c r="Z31" s="10"/>
    </row>
    <row r="32" spans="1:26" ht="17.25" customHeight="1">
      <c r="A32" s="10"/>
      <c r="B32" s="18" t="s">
        <v>70</v>
      </c>
      <c r="C32" s="155"/>
      <c r="D32" s="155"/>
      <c r="E32" s="155"/>
      <c r="F32" s="155"/>
      <c r="G32" s="43">
        <v>65580</v>
      </c>
      <c r="H32" s="43">
        <v>65580</v>
      </c>
      <c r="I32" s="43">
        <v>68369</v>
      </c>
      <c r="J32" s="43">
        <v>67654</v>
      </c>
      <c r="K32" s="43">
        <v>69182</v>
      </c>
      <c r="L32" s="43">
        <v>69156</v>
      </c>
      <c r="M32" s="43">
        <v>69156</v>
      </c>
      <c r="N32" s="255">
        <v>71651</v>
      </c>
      <c r="O32" s="255">
        <v>76844</v>
      </c>
      <c r="P32" s="255">
        <v>76093</v>
      </c>
      <c r="Q32" s="255">
        <v>76265</v>
      </c>
      <c r="R32" s="72">
        <f>+Q32</f>
        <v>76265</v>
      </c>
      <c r="S32" s="255">
        <v>75482</v>
      </c>
      <c r="T32" s="255">
        <v>79048</v>
      </c>
      <c r="U32" s="255">
        <v>82672</v>
      </c>
      <c r="V32" s="255">
        <v>71481</v>
      </c>
      <c r="W32" s="189">
        <f>+V32</f>
        <v>71481</v>
      </c>
      <c r="X32" s="255">
        <v>71400</v>
      </c>
      <c r="Y32" s="255">
        <v>71207</v>
      </c>
      <c r="Z32" s="10"/>
    </row>
    <row r="33" spans="1:26" ht="17.25" customHeight="1" thickBot="1">
      <c r="A33" s="10"/>
      <c r="B33" s="85" t="s">
        <v>71</v>
      </c>
      <c r="C33" s="160"/>
      <c r="D33" s="160"/>
      <c r="E33" s="160"/>
      <c r="F33" s="160"/>
      <c r="G33" s="160"/>
      <c r="H33" s="104">
        <v>613</v>
      </c>
      <c r="I33" s="87">
        <v>612</v>
      </c>
      <c r="J33" s="87">
        <v>600</v>
      </c>
      <c r="K33" s="87">
        <v>611</v>
      </c>
      <c r="L33" s="87">
        <v>610</v>
      </c>
      <c r="M33" s="87">
        <v>610</v>
      </c>
      <c r="N33" s="256">
        <v>610</v>
      </c>
      <c r="O33" s="256">
        <v>616</v>
      </c>
      <c r="P33" s="256">
        <v>613</v>
      </c>
      <c r="Q33" s="256">
        <v>794</v>
      </c>
      <c r="R33" s="94">
        <f>+Q33</f>
        <v>794</v>
      </c>
      <c r="S33" s="256">
        <v>638</v>
      </c>
      <c r="T33" s="256">
        <v>645</v>
      </c>
      <c r="U33" s="256">
        <v>652</v>
      </c>
      <c r="V33" s="256">
        <v>584</v>
      </c>
      <c r="W33" s="297">
        <f>+V33</f>
        <v>584</v>
      </c>
      <c r="X33" s="256">
        <v>611</v>
      </c>
      <c r="Y33" s="256">
        <v>623</v>
      </c>
      <c r="Z33" s="10"/>
    </row>
    <row r="34" spans="1:26" ht="17.25" customHeight="1">
      <c r="A34" s="10"/>
      <c r="B34" s="1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59"/>
      <c r="Q34" s="20"/>
      <c r="R34" s="20"/>
      <c r="S34" s="20"/>
      <c r="T34" s="259"/>
      <c r="U34" s="259"/>
      <c r="V34" s="259"/>
      <c r="W34" s="20"/>
      <c r="X34" s="20"/>
      <c r="Y34" s="20"/>
      <c r="Z34" s="10"/>
    </row>
    <row r="35" spans="1:26" ht="11.25" customHeight="1">
      <c r="A35" s="10"/>
      <c r="B35" s="16" t="s">
        <v>87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59"/>
      <c r="Q35" s="20"/>
      <c r="R35" s="20"/>
      <c r="S35" s="20"/>
      <c r="T35" s="259"/>
      <c r="U35" s="259"/>
      <c r="V35" s="259"/>
      <c r="W35" s="20"/>
      <c r="X35" s="20"/>
      <c r="Y35" s="20"/>
      <c r="Z35" s="10"/>
    </row>
    <row r="36" spans="1:26" ht="17.25" customHeight="1" thickBot="1">
      <c r="A36" s="10"/>
      <c r="B36" s="85" t="s">
        <v>88</v>
      </c>
      <c r="C36" s="160"/>
      <c r="D36" s="160"/>
      <c r="E36" s="160"/>
      <c r="F36" s="160"/>
      <c r="G36" s="160"/>
      <c r="H36" s="160"/>
      <c r="I36" s="87">
        <v>13200</v>
      </c>
      <c r="J36" s="87">
        <v>13200</v>
      </c>
      <c r="K36" s="87">
        <v>13200</v>
      </c>
      <c r="L36" s="87">
        <v>13400</v>
      </c>
      <c r="M36" s="87">
        <v>13400</v>
      </c>
      <c r="N36" s="94">
        <f>+'Core Results'!N44</f>
        <v>13600</v>
      </c>
      <c r="O36" s="94">
        <f>+'Core Results'!O44</f>
        <v>13600</v>
      </c>
      <c r="P36" s="94">
        <f>+'Core Results'!P44</f>
        <v>13900</v>
      </c>
      <c r="Q36" s="94">
        <f>+'Core Results'!Q44</f>
        <v>14300</v>
      </c>
      <c r="R36" s="94">
        <f>+Q36</f>
        <v>14300</v>
      </c>
      <c r="S36" s="94">
        <f>+'Core Results'!S44</f>
        <v>14800</v>
      </c>
      <c r="T36" s="94">
        <f>+'Core Results'!T44</f>
        <v>15100</v>
      </c>
      <c r="U36" s="94">
        <f>+'Core Results'!U44</f>
        <v>15600</v>
      </c>
      <c r="V36" s="94">
        <f>+'Core Results'!V44</f>
        <v>15400</v>
      </c>
      <c r="W36" s="94">
        <f>+V36</f>
        <v>15400</v>
      </c>
      <c r="X36" s="94">
        <f>+'Core Results'!X44</f>
        <v>15300</v>
      </c>
      <c r="Y36" s="94">
        <f>+'Core Results'!Y44</f>
        <v>15300</v>
      </c>
      <c r="Z36" s="10"/>
    </row>
    <row r="37" spans="1:26" ht="17.25" customHeight="1">
      <c r="A37" s="10"/>
      <c r="B37" s="1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59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0"/>
    </row>
    <row r="38" spans="1:26" ht="17.25" customHeight="1">
      <c r="A38" s="10"/>
      <c r="B38" s="16" t="s">
        <v>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59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10"/>
    </row>
    <row r="39" spans="1:26" ht="17.25" customHeight="1">
      <c r="A39" s="10"/>
      <c r="B39" s="18" t="s">
        <v>104</v>
      </c>
      <c r="C39" s="157"/>
      <c r="D39" s="157"/>
      <c r="E39" s="157"/>
      <c r="F39" s="157"/>
      <c r="G39" s="157"/>
      <c r="H39" s="157"/>
      <c r="I39" s="19">
        <v>1070</v>
      </c>
      <c r="J39" s="19">
        <v>1070</v>
      </c>
      <c r="K39" s="19">
        <v>1070</v>
      </c>
      <c r="L39" s="19">
        <v>1080</v>
      </c>
      <c r="M39" s="19">
        <v>1080</v>
      </c>
      <c r="N39" s="244">
        <v>1080</v>
      </c>
      <c r="O39" s="244">
        <v>1070</v>
      </c>
      <c r="P39" s="244">
        <v>1090</v>
      </c>
      <c r="Q39" s="244">
        <v>1100</v>
      </c>
      <c r="R39" s="69">
        <f>+Q39</f>
        <v>1100</v>
      </c>
      <c r="S39" s="244">
        <v>1110</v>
      </c>
      <c r="T39" s="244">
        <v>1120</v>
      </c>
      <c r="U39" s="244">
        <v>1110</v>
      </c>
      <c r="V39" s="244">
        <v>1140</v>
      </c>
      <c r="W39" s="69">
        <f>+V39</f>
        <v>1140</v>
      </c>
      <c r="X39" s="244">
        <v>1100</v>
      </c>
      <c r="Y39" s="244">
        <v>1090</v>
      </c>
      <c r="Z39" s="10"/>
    </row>
    <row r="40" spans="1:26" s="25" customFormat="1" ht="17.25" customHeight="1">
      <c r="A40" s="10"/>
      <c r="B40" s="21" t="s">
        <v>106</v>
      </c>
      <c r="C40" s="158"/>
      <c r="D40" s="158"/>
      <c r="E40" s="158"/>
      <c r="F40" s="158"/>
      <c r="G40" s="158"/>
      <c r="H40" s="158"/>
      <c r="I40" s="22">
        <v>1040</v>
      </c>
      <c r="J40" s="22">
        <v>1080</v>
      </c>
      <c r="K40" s="22">
        <v>1080</v>
      </c>
      <c r="L40" s="22">
        <v>1090</v>
      </c>
      <c r="M40" s="22">
        <v>1090</v>
      </c>
      <c r="N40" s="245">
        <v>1130</v>
      </c>
      <c r="O40" s="245">
        <v>1130</v>
      </c>
      <c r="P40" s="245">
        <v>1190</v>
      </c>
      <c r="Q40" s="245">
        <v>1220</v>
      </c>
      <c r="R40" s="70">
        <f>+Q40</f>
        <v>1220</v>
      </c>
      <c r="S40" s="245">
        <v>1270</v>
      </c>
      <c r="T40" s="245">
        <v>1300</v>
      </c>
      <c r="U40" s="245">
        <v>1340</v>
      </c>
      <c r="V40" s="245">
        <v>1340</v>
      </c>
      <c r="W40" s="70">
        <f>+V40</f>
        <v>1340</v>
      </c>
      <c r="X40" s="245">
        <v>1310</v>
      </c>
      <c r="Y40" s="245">
        <v>1300</v>
      </c>
      <c r="Z40" s="10"/>
    </row>
    <row r="41" spans="1:26" s="25" customFormat="1" ht="17.25" customHeight="1">
      <c r="A41" s="10"/>
      <c r="B41" s="21" t="s">
        <v>105</v>
      </c>
      <c r="C41" s="158"/>
      <c r="D41" s="158"/>
      <c r="E41" s="158"/>
      <c r="F41" s="158"/>
      <c r="G41" s="158"/>
      <c r="H41" s="158"/>
      <c r="I41" s="22">
        <v>410</v>
      </c>
      <c r="J41" s="22">
        <v>420</v>
      </c>
      <c r="K41" s="22">
        <v>420</v>
      </c>
      <c r="L41" s="22">
        <v>420</v>
      </c>
      <c r="M41" s="22">
        <v>420</v>
      </c>
      <c r="N41" s="245">
        <v>410</v>
      </c>
      <c r="O41" s="245">
        <v>430</v>
      </c>
      <c r="P41" s="245">
        <v>420</v>
      </c>
      <c r="Q41" s="245">
        <v>470</v>
      </c>
      <c r="R41" s="70">
        <f>+Q41</f>
        <v>470</v>
      </c>
      <c r="S41" s="245">
        <v>480</v>
      </c>
      <c r="T41" s="245">
        <v>510</v>
      </c>
      <c r="U41" s="245">
        <v>580</v>
      </c>
      <c r="V41" s="245">
        <v>580</v>
      </c>
      <c r="W41" s="70">
        <f>+V41</f>
        <v>580</v>
      </c>
      <c r="X41" s="245">
        <v>560</v>
      </c>
      <c r="Y41" s="245">
        <v>590</v>
      </c>
      <c r="Z41" s="10"/>
    </row>
    <row r="42" spans="1:26" s="25" customFormat="1" ht="17.25" customHeight="1">
      <c r="A42" s="10"/>
      <c r="B42" s="26" t="s">
        <v>107</v>
      </c>
      <c r="C42" s="159"/>
      <c r="D42" s="159"/>
      <c r="E42" s="159"/>
      <c r="F42" s="159"/>
      <c r="G42" s="159"/>
      <c r="H42" s="159"/>
      <c r="I42" s="17">
        <v>200</v>
      </c>
      <c r="J42" s="17">
        <v>210</v>
      </c>
      <c r="K42" s="17">
        <v>210</v>
      </c>
      <c r="L42" s="17">
        <v>230</v>
      </c>
      <c r="M42" s="17">
        <v>230</v>
      </c>
      <c r="N42" s="246">
        <v>260</v>
      </c>
      <c r="O42" s="246">
        <v>290</v>
      </c>
      <c r="P42" s="246">
        <v>310</v>
      </c>
      <c r="Q42" s="246">
        <v>350</v>
      </c>
      <c r="R42" s="68">
        <f>+Q42</f>
        <v>350</v>
      </c>
      <c r="S42" s="246">
        <v>390</v>
      </c>
      <c r="T42" s="246">
        <v>440</v>
      </c>
      <c r="U42" s="246">
        <v>450</v>
      </c>
      <c r="V42" s="246">
        <v>420</v>
      </c>
      <c r="W42" s="68">
        <f>+V42</f>
        <v>420</v>
      </c>
      <c r="X42" s="246">
        <v>390</v>
      </c>
      <c r="Y42" s="246">
        <v>400</v>
      </c>
      <c r="Z42" s="10"/>
    </row>
    <row r="43" spans="1:26" ht="17.25" customHeight="1" thickBot="1">
      <c r="A43" s="10"/>
      <c r="B43" s="38" t="s">
        <v>9</v>
      </c>
      <c r="C43" s="29">
        <v>2540</v>
      </c>
      <c r="D43" s="29">
        <v>2600</v>
      </c>
      <c r="E43" s="29">
        <v>2640</v>
      </c>
      <c r="F43" s="29">
        <v>2670</v>
      </c>
      <c r="G43" s="29">
        <v>2710</v>
      </c>
      <c r="H43" s="29">
        <v>2710</v>
      </c>
      <c r="I43" s="62">
        <f aca="true" t="shared" si="16" ref="I43:Q43">SUM(I39:I42)</f>
        <v>2720</v>
      </c>
      <c r="J43" s="62">
        <f t="shared" si="16"/>
        <v>2780</v>
      </c>
      <c r="K43" s="62">
        <f t="shared" si="16"/>
        <v>2780</v>
      </c>
      <c r="L43" s="62">
        <f t="shared" si="16"/>
        <v>2820</v>
      </c>
      <c r="M43" s="62">
        <f t="shared" si="16"/>
        <v>2820</v>
      </c>
      <c r="N43" s="62">
        <f t="shared" si="16"/>
        <v>2880</v>
      </c>
      <c r="O43" s="62">
        <f t="shared" si="16"/>
        <v>2920</v>
      </c>
      <c r="P43" s="62">
        <f t="shared" si="16"/>
        <v>3010</v>
      </c>
      <c r="Q43" s="62">
        <f t="shared" si="16"/>
        <v>3140</v>
      </c>
      <c r="R43" s="62">
        <f>+Q43</f>
        <v>3140</v>
      </c>
      <c r="S43" s="62">
        <f>SUM(S39:S42)</f>
        <v>3250</v>
      </c>
      <c r="T43" s="62">
        <f>SUM(T39:T42)</f>
        <v>3370</v>
      </c>
      <c r="U43" s="62">
        <f>SUM(U39:U42)</f>
        <v>3480</v>
      </c>
      <c r="V43" s="62">
        <f>SUM(V39:V42)</f>
        <v>3480</v>
      </c>
      <c r="W43" s="62">
        <f>+V43</f>
        <v>3480</v>
      </c>
      <c r="X43" s="62">
        <f>SUM(X39:X42)</f>
        <v>3360</v>
      </c>
      <c r="Y43" s="62">
        <f>SUM(Y39:Y42)</f>
        <v>3380</v>
      </c>
      <c r="Z43" s="10"/>
    </row>
    <row r="44" spans="1:26" ht="17.25" customHeight="1">
      <c r="A44" s="10"/>
      <c r="B44" s="14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10"/>
    </row>
    <row r="45" spans="1:26" ht="17.25" customHeight="1">
      <c r="A45" s="10"/>
      <c r="B45" s="16" t="s">
        <v>7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10"/>
    </row>
    <row r="46" spans="1:26" ht="17.25" customHeight="1">
      <c r="A46" s="10"/>
      <c r="B46" s="33" t="s">
        <v>5</v>
      </c>
      <c r="C46" s="34">
        <v>78</v>
      </c>
      <c r="D46" s="34">
        <v>78</v>
      </c>
      <c r="E46" s="34">
        <v>70</v>
      </c>
      <c r="F46" s="34">
        <v>72</v>
      </c>
      <c r="G46" s="34">
        <v>70</v>
      </c>
      <c r="H46" s="34">
        <v>73</v>
      </c>
      <c r="I46" s="34">
        <v>76</v>
      </c>
      <c r="J46" s="34">
        <v>74</v>
      </c>
      <c r="K46" s="34">
        <v>71</v>
      </c>
      <c r="L46" s="34">
        <v>73</v>
      </c>
      <c r="M46" s="34">
        <v>74</v>
      </c>
      <c r="N46" s="250">
        <v>78</v>
      </c>
      <c r="O46" s="250">
        <v>75</v>
      </c>
      <c r="P46" s="250">
        <v>82</v>
      </c>
      <c r="Q46" s="250">
        <v>83</v>
      </c>
      <c r="R46" s="250">
        <v>80</v>
      </c>
      <c r="S46" s="250">
        <v>85</v>
      </c>
      <c r="T46" s="250">
        <v>86</v>
      </c>
      <c r="U46" s="250">
        <v>84</v>
      </c>
      <c r="V46" s="250">
        <v>87</v>
      </c>
      <c r="W46" s="250">
        <v>86</v>
      </c>
      <c r="X46" s="250">
        <v>86</v>
      </c>
      <c r="Y46" s="250">
        <v>82</v>
      </c>
      <c r="Z46" s="10"/>
    </row>
    <row r="47" spans="1:26" ht="17.25" customHeight="1">
      <c r="A47" s="10"/>
      <c r="B47" s="40" t="s">
        <v>6</v>
      </c>
      <c r="C47" s="56">
        <v>40</v>
      </c>
      <c r="D47" s="56">
        <v>39</v>
      </c>
      <c r="E47" s="56">
        <v>40</v>
      </c>
      <c r="F47" s="56">
        <v>42</v>
      </c>
      <c r="G47" s="56">
        <v>39</v>
      </c>
      <c r="H47" s="56">
        <v>40</v>
      </c>
      <c r="I47" s="56">
        <v>49</v>
      </c>
      <c r="J47" s="56">
        <v>39</v>
      </c>
      <c r="K47" s="56">
        <v>30</v>
      </c>
      <c r="L47" s="56">
        <v>36</v>
      </c>
      <c r="M47" s="56">
        <v>38</v>
      </c>
      <c r="N47" s="261">
        <v>40</v>
      </c>
      <c r="O47" s="261">
        <v>38</v>
      </c>
      <c r="P47" s="261">
        <v>30</v>
      </c>
      <c r="Q47" s="261">
        <v>34</v>
      </c>
      <c r="R47" s="261">
        <v>35</v>
      </c>
      <c r="S47" s="261">
        <v>32</v>
      </c>
      <c r="T47" s="261">
        <v>30</v>
      </c>
      <c r="U47" s="261">
        <v>25</v>
      </c>
      <c r="V47" s="261">
        <v>30</v>
      </c>
      <c r="W47" s="261">
        <v>29</v>
      </c>
      <c r="X47" s="261">
        <v>30</v>
      </c>
      <c r="Y47" s="261">
        <v>37</v>
      </c>
      <c r="Z47" s="10"/>
    </row>
    <row r="48" spans="1:26" ht="17.25" customHeight="1" thickBot="1">
      <c r="A48" s="57"/>
      <c r="B48" s="50" t="s">
        <v>8</v>
      </c>
      <c r="C48" s="187">
        <f>SUM(C46:C47)</f>
        <v>118</v>
      </c>
      <c r="D48" s="187">
        <f aca="true" t="shared" si="17" ref="D48:N48">SUM(D46:D47)</f>
        <v>117</v>
      </c>
      <c r="E48" s="187">
        <f t="shared" si="17"/>
        <v>110</v>
      </c>
      <c r="F48" s="187">
        <f t="shared" si="17"/>
        <v>114</v>
      </c>
      <c r="G48" s="187">
        <f t="shared" si="17"/>
        <v>109</v>
      </c>
      <c r="H48" s="187">
        <f t="shared" si="17"/>
        <v>113</v>
      </c>
      <c r="I48" s="187">
        <f t="shared" si="17"/>
        <v>125</v>
      </c>
      <c r="J48" s="187">
        <f t="shared" si="17"/>
        <v>113</v>
      </c>
      <c r="K48" s="187">
        <f t="shared" si="17"/>
        <v>101</v>
      </c>
      <c r="L48" s="187">
        <f t="shared" si="17"/>
        <v>109</v>
      </c>
      <c r="M48" s="187">
        <f t="shared" si="17"/>
        <v>112</v>
      </c>
      <c r="N48" s="73">
        <f t="shared" si="17"/>
        <v>118</v>
      </c>
      <c r="O48" s="73">
        <f aca="true" t="shared" si="18" ref="O48:Y48">SUM(O46:O47)</f>
        <v>113</v>
      </c>
      <c r="P48" s="73">
        <f t="shared" si="18"/>
        <v>112</v>
      </c>
      <c r="Q48" s="73">
        <f t="shared" si="18"/>
        <v>117</v>
      </c>
      <c r="R48" s="73">
        <f t="shared" si="18"/>
        <v>115</v>
      </c>
      <c r="S48" s="73">
        <f t="shared" si="18"/>
        <v>117</v>
      </c>
      <c r="T48" s="73">
        <f t="shared" si="18"/>
        <v>116</v>
      </c>
      <c r="U48" s="73">
        <f t="shared" si="18"/>
        <v>109</v>
      </c>
      <c r="V48" s="73">
        <f t="shared" si="18"/>
        <v>117</v>
      </c>
      <c r="W48" s="73">
        <f t="shared" si="18"/>
        <v>115</v>
      </c>
      <c r="X48" s="73">
        <f t="shared" si="18"/>
        <v>116</v>
      </c>
      <c r="Y48" s="73">
        <f t="shared" si="18"/>
        <v>119</v>
      </c>
      <c r="Z48" s="57"/>
    </row>
    <row r="49" spans="1:26" ht="17.25" customHeight="1">
      <c r="A49" s="57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57"/>
    </row>
    <row r="50" spans="1:26" ht="17.25" customHeight="1" thickBot="1">
      <c r="A50" s="10"/>
      <c r="B50" s="38" t="s">
        <v>93</v>
      </c>
      <c r="C50" s="29">
        <v>46</v>
      </c>
      <c r="D50" s="29">
        <v>44</v>
      </c>
      <c r="E50" s="29">
        <v>39</v>
      </c>
      <c r="F50" s="29">
        <v>44</v>
      </c>
      <c r="G50" s="29">
        <v>41</v>
      </c>
      <c r="H50" s="29">
        <v>42</v>
      </c>
      <c r="I50" s="29">
        <v>54</v>
      </c>
      <c r="J50" s="29">
        <v>43</v>
      </c>
      <c r="K50" s="29">
        <v>37</v>
      </c>
      <c r="L50" s="29">
        <v>42</v>
      </c>
      <c r="M50" s="29">
        <v>44</v>
      </c>
      <c r="N50" s="247">
        <v>49</v>
      </c>
      <c r="O50" s="247">
        <v>48</v>
      </c>
      <c r="P50" s="247">
        <v>43</v>
      </c>
      <c r="Q50" s="247">
        <v>46</v>
      </c>
      <c r="R50" s="247">
        <v>47</v>
      </c>
      <c r="S50" s="247">
        <v>44</v>
      </c>
      <c r="T50" s="247">
        <v>42</v>
      </c>
      <c r="U50" s="247">
        <v>20</v>
      </c>
      <c r="V50" s="247">
        <v>0</v>
      </c>
      <c r="W50" s="247">
        <v>27</v>
      </c>
      <c r="X50" s="247">
        <v>39</v>
      </c>
      <c r="Y50" s="247">
        <v>38</v>
      </c>
      <c r="Z50" s="10"/>
    </row>
    <row r="51" spans="1:26" ht="17.25" customHeight="1">
      <c r="A51" s="10"/>
      <c r="B51" s="14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10"/>
    </row>
    <row r="52" spans="1:26" ht="17.25" customHeight="1" thickBot="1">
      <c r="A52" s="10"/>
      <c r="B52" s="12" t="s">
        <v>46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10"/>
    </row>
    <row r="53" spans="1:26" ht="17.25" customHeight="1" thickTop="1">
      <c r="A53" s="10"/>
      <c r="B53" s="1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10"/>
    </row>
    <row r="54" spans="1:26" ht="17.25" customHeight="1">
      <c r="A54" s="10"/>
      <c r="B54" s="16" t="s">
        <v>47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10"/>
    </row>
    <row r="55" spans="1:26" ht="17.25" customHeight="1" thickBot="1">
      <c r="A55" s="10"/>
      <c r="B55" s="38" t="s">
        <v>46</v>
      </c>
      <c r="C55" s="89">
        <v>567.8</v>
      </c>
      <c r="D55" s="89">
        <v>596.1</v>
      </c>
      <c r="E55" s="89">
        <v>631.7</v>
      </c>
      <c r="F55" s="89">
        <v>673.3</v>
      </c>
      <c r="G55" s="89">
        <v>693.3</v>
      </c>
      <c r="H55" s="75">
        <f>IF((+H56+H57)='Assets under Management'!H7,(+H56+H57),"Error")</f>
        <v>693.3</v>
      </c>
      <c r="I55" s="75">
        <f>IF((+I56+I57)='Assets under Management'!I7,(+I56+I57),"Error")</f>
        <v>733.7</v>
      </c>
      <c r="J55" s="75">
        <f>IF((+J56+J57)='Assets under Management'!J7,(+J56+J57),"Error")</f>
        <v>714.1</v>
      </c>
      <c r="K55" s="75">
        <f>IF((+K56+K57)='Assets under Management'!K7,(+K56+K57),"Error")</f>
        <v>753.2</v>
      </c>
      <c r="L55" s="75">
        <f>IF((+L56+L57)='Assets under Management'!L7,(+L56+L57),"Error")</f>
        <v>784.2</v>
      </c>
      <c r="M55" s="75">
        <f>IF((+M56+M57)='Assets under Management'!M7,(+M56+M57),"Error")</f>
        <v>784.2</v>
      </c>
      <c r="N55" s="75">
        <f>IF((+N56+N57)='Assets under Management'!N7,(+N56+N57),"Error")</f>
        <v>814.8</v>
      </c>
      <c r="O55" s="75">
        <f>IF((+O56+O57)='Assets under Management'!O7,(+O56+O57),"Error")</f>
        <v>860.5</v>
      </c>
      <c r="P55" s="75">
        <f>IF((+P56+P57)='Assets under Management'!P7,(+P56+P57),"Error")</f>
        <v>834.7</v>
      </c>
      <c r="Q55" s="75">
        <f>IF((+Q56+Q57)='Assets under Management'!Q7,(+Q56+Q57),"Error")</f>
        <v>838.6</v>
      </c>
      <c r="R55" s="75">
        <f>IF((+R56+R57)='Assets under Management'!R7,(+R56+R57),"Error")</f>
        <v>838.6</v>
      </c>
      <c r="S55" s="75">
        <f>IF((+S56+S57)='Assets under Management'!S7,(+S56+S57),"Error")</f>
        <v>749.4</v>
      </c>
      <c r="T55" s="75">
        <f>IF((+T56+T57)='Assets under Management'!T7,(+T56+T57),"Error")</f>
        <v>773.5</v>
      </c>
      <c r="U55" s="75">
        <f>IF((+U56+U57)='Assets under Management'!U7,(+U56+U57),"Error")</f>
        <v>751.2</v>
      </c>
      <c r="V55" s="75">
        <f>IF((+V56+V57)='Assets under Management'!V7,(+V56+V57),"Error")</f>
        <v>646</v>
      </c>
      <c r="W55" s="75">
        <f>IF((+W56+W57)='Assets under Management'!W7,(+W56+W57),"Error")</f>
        <v>646</v>
      </c>
      <c r="X55" s="75">
        <f>IF((+X56+X57)='Assets under Management'!X7,(+X56+X57),"Error")</f>
        <v>667</v>
      </c>
      <c r="Y55" s="75">
        <f>IF((+Y56+Y57)='Assets under Management'!Y7,(+Y56+Y57),"Error")</f>
        <v>711.7</v>
      </c>
      <c r="Z55" s="10"/>
    </row>
    <row r="56" spans="1:26" ht="17.25" customHeight="1">
      <c r="A56" s="10"/>
      <c r="B56" s="44" t="s">
        <v>114</v>
      </c>
      <c r="C56" s="158"/>
      <c r="D56" s="158"/>
      <c r="E56" s="158"/>
      <c r="F56" s="158"/>
      <c r="G56" s="158"/>
      <c r="H56" s="146">
        <v>161.3</v>
      </c>
      <c r="I56" s="45">
        <v>167.5</v>
      </c>
      <c r="J56" s="45">
        <v>165.6</v>
      </c>
      <c r="K56" s="45">
        <v>173.8</v>
      </c>
      <c r="L56" s="45">
        <v>177.6</v>
      </c>
      <c r="M56" s="45">
        <v>177.6</v>
      </c>
      <c r="N56" s="127">
        <v>180.1</v>
      </c>
      <c r="O56" s="127">
        <v>193.9</v>
      </c>
      <c r="P56" s="127">
        <v>189.6</v>
      </c>
      <c r="Q56" s="127">
        <v>182.7</v>
      </c>
      <c r="R56" s="79">
        <f>+Q56</f>
        <v>182.7</v>
      </c>
      <c r="S56" s="127">
        <v>161.5</v>
      </c>
      <c r="T56" s="127">
        <v>164.1</v>
      </c>
      <c r="U56" s="127">
        <v>155</v>
      </c>
      <c r="V56" s="127">
        <v>126.7</v>
      </c>
      <c r="W56" s="79">
        <f>+V56</f>
        <v>126.7</v>
      </c>
      <c r="X56" s="127">
        <v>126</v>
      </c>
      <c r="Y56" s="127">
        <v>133.8</v>
      </c>
      <c r="Z56" s="10"/>
    </row>
    <row r="57" spans="1:26" ht="17.25" customHeight="1" thickBot="1">
      <c r="A57" s="10"/>
      <c r="B57" s="119" t="s">
        <v>123</v>
      </c>
      <c r="C57" s="159"/>
      <c r="D57" s="159"/>
      <c r="E57" s="159"/>
      <c r="F57" s="159"/>
      <c r="G57" s="159"/>
      <c r="H57" s="147">
        <v>532</v>
      </c>
      <c r="I57" s="120">
        <v>566.2</v>
      </c>
      <c r="J57" s="120">
        <v>548.5</v>
      </c>
      <c r="K57" s="120">
        <v>579.4</v>
      </c>
      <c r="L57" s="120">
        <v>606.6</v>
      </c>
      <c r="M57" s="120">
        <v>606.6</v>
      </c>
      <c r="N57" s="263">
        <v>634.7</v>
      </c>
      <c r="O57" s="263">
        <v>666.6</v>
      </c>
      <c r="P57" s="263">
        <v>645.1</v>
      </c>
      <c r="Q57" s="263">
        <v>655.9</v>
      </c>
      <c r="R57" s="121">
        <f>+Q57</f>
        <v>655.9</v>
      </c>
      <c r="S57" s="263">
        <v>587.9</v>
      </c>
      <c r="T57" s="263">
        <v>609.4</v>
      </c>
      <c r="U57" s="263">
        <v>596.2</v>
      </c>
      <c r="V57" s="263">
        <v>519.3</v>
      </c>
      <c r="W57" s="121">
        <f>+V57</f>
        <v>519.3</v>
      </c>
      <c r="X57" s="263">
        <v>541</v>
      </c>
      <c r="Y57" s="263">
        <v>577.9</v>
      </c>
      <c r="Z57" s="10"/>
    </row>
    <row r="58" spans="1:26" ht="13.5" customHeight="1">
      <c r="A58" s="10"/>
      <c r="B58" s="136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0"/>
    </row>
    <row r="59" spans="1:26" ht="17.25" customHeight="1">
      <c r="A59" s="10"/>
      <c r="B59" s="135" t="s">
        <v>124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"/>
    </row>
    <row r="60" spans="1:26" ht="17.25" customHeight="1">
      <c r="A60" s="10"/>
      <c r="B60" s="126" t="s">
        <v>117</v>
      </c>
      <c r="C60" s="157"/>
      <c r="D60" s="157"/>
      <c r="E60" s="157"/>
      <c r="F60" s="157"/>
      <c r="G60" s="157"/>
      <c r="H60" s="157"/>
      <c r="I60" s="127">
        <v>317.1</v>
      </c>
      <c r="J60" s="127">
        <v>302.1</v>
      </c>
      <c r="K60" s="127">
        <v>319.3</v>
      </c>
      <c r="L60" s="127">
        <v>330.9</v>
      </c>
      <c r="M60" s="127">
        <v>330.9</v>
      </c>
      <c r="N60" s="127">
        <v>343.8</v>
      </c>
      <c r="O60" s="127">
        <v>367.4</v>
      </c>
      <c r="P60" s="127">
        <v>338.9</v>
      </c>
      <c r="Q60" s="127">
        <v>333.8</v>
      </c>
      <c r="R60" s="79">
        <f>+Q60</f>
        <v>333.8</v>
      </c>
      <c r="S60" s="127">
        <v>290.5</v>
      </c>
      <c r="T60" s="127">
        <v>301.3</v>
      </c>
      <c r="U60" s="127">
        <v>304.8</v>
      </c>
      <c r="V60" s="127">
        <v>258.1</v>
      </c>
      <c r="W60" s="79">
        <f>+V60</f>
        <v>258.1</v>
      </c>
      <c r="X60" s="127">
        <v>270.4</v>
      </c>
      <c r="Y60" s="127">
        <v>280.7</v>
      </c>
      <c r="Z60" s="10"/>
    </row>
    <row r="61" spans="1:26" ht="17.25" customHeight="1">
      <c r="A61" s="10"/>
      <c r="B61" s="128" t="s">
        <v>118</v>
      </c>
      <c r="C61" s="158"/>
      <c r="D61" s="158"/>
      <c r="E61" s="158"/>
      <c r="F61" s="158"/>
      <c r="G61" s="158"/>
      <c r="H61" s="158"/>
      <c r="I61" s="129">
        <v>202.6</v>
      </c>
      <c r="J61" s="129">
        <v>203</v>
      </c>
      <c r="K61" s="129">
        <v>212</v>
      </c>
      <c r="L61" s="129">
        <v>221.2</v>
      </c>
      <c r="M61" s="129">
        <v>221.2</v>
      </c>
      <c r="N61" s="129">
        <v>228.7</v>
      </c>
      <c r="O61" s="129">
        <v>237.6</v>
      </c>
      <c r="P61" s="129">
        <v>243.7</v>
      </c>
      <c r="Q61" s="129">
        <v>244.3</v>
      </c>
      <c r="R61" s="80">
        <f>+Q61</f>
        <v>244.3</v>
      </c>
      <c r="S61" s="129">
        <v>224.8</v>
      </c>
      <c r="T61" s="129">
        <v>232.1</v>
      </c>
      <c r="U61" s="129">
        <v>220.7</v>
      </c>
      <c r="V61" s="129">
        <v>200.8</v>
      </c>
      <c r="W61" s="80">
        <f>+V61</f>
        <v>200.8</v>
      </c>
      <c r="X61" s="129">
        <v>205.1</v>
      </c>
      <c r="Y61" s="129">
        <v>222.9</v>
      </c>
      <c r="Z61" s="10"/>
    </row>
    <row r="62" spans="1:26" ht="17.25" customHeight="1">
      <c r="A62" s="10"/>
      <c r="B62" s="128" t="s">
        <v>119</v>
      </c>
      <c r="C62" s="158"/>
      <c r="D62" s="158"/>
      <c r="E62" s="158"/>
      <c r="F62" s="158"/>
      <c r="G62" s="158"/>
      <c r="H62" s="158"/>
      <c r="I62" s="129">
        <v>144.2</v>
      </c>
      <c r="J62" s="129">
        <v>141.5</v>
      </c>
      <c r="K62" s="129">
        <v>148.3</v>
      </c>
      <c r="L62" s="129">
        <v>152.4</v>
      </c>
      <c r="M62" s="129">
        <v>152.4</v>
      </c>
      <c r="N62" s="129">
        <v>156.7</v>
      </c>
      <c r="O62" s="129">
        <v>161.4</v>
      </c>
      <c r="P62" s="129">
        <v>159</v>
      </c>
      <c r="Q62" s="129">
        <v>156.1</v>
      </c>
      <c r="R62" s="80">
        <f>+Q62</f>
        <v>156.1</v>
      </c>
      <c r="S62" s="129">
        <v>145.4</v>
      </c>
      <c r="T62" s="129">
        <v>145.8</v>
      </c>
      <c r="U62" s="129">
        <v>139.9</v>
      </c>
      <c r="V62" s="129">
        <v>122.9</v>
      </c>
      <c r="W62" s="80">
        <f>+V62</f>
        <v>122.9</v>
      </c>
      <c r="X62" s="129">
        <v>121.8</v>
      </c>
      <c r="Y62" s="129">
        <v>125.7</v>
      </c>
      <c r="Z62" s="10"/>
    </row>
    <row r="63" spans="1:26" ht="17.25" customHeight="1">
      <c r="A63" s="10"/>
      <c r="B63" s="130" t="s">
        <v>10</v>
      </c>
      <c r="C63" s="159"/>
      <c r="D63" s="159"/>
      <c r="E63" s="159"/>
      <c r="F63" s="159"/>
      <c r="G63" s="159"/>
      <c r="H63" s="159"/>
      <c r="I63" s="131">
        <v>69.8</v>
      </c>
      <c r="J63" s="131">
        <v>67.5</v>
      </c>
      <c r="K63" s="131">
        <v>73.6</v>
      </c>
      <c r="L63" s="131">
        <v>79.7</v>
      </c>
      <c r="M63" s="131">
        <v>79.7</v>
      </c>
      <c r="N63" s="131">
        <v>85.6</v>
      </c>
      <c r="O63" s="131">
        <v>94.1</v>
      </c>
      <c r="P63" s="131">
        <v>93.1</v>
      </c>
      <c r="Q63" s="131">
        <v>104.4</v>
      </c>
      <c r="R63" s="116">
        <f>+Q63</f>
        <v>104.4</v>
      </c>
      <c r="S63" s="131">
        <v>88.7</v>
      </c>
      <c r="T63" s="131">
        <v>94.3</v>
      </c>
      <c r="U63" s="131">
        <v>85.8</v>
      </c>
      <c r="V63" s="131">
        <v>64.2</v>
      </c>
      <c r="W63" s="116">
        <f>+V63</f>
        <v>64.2</v>
      </c>
      <c r="X63" s="131">
        <v>69.7</v>
      </c>
      <c r="Y63" s="131">
        <v>82.4</v>
      </c>
      <c r="Z63" s="10"/>
    </row>
    <row r="64" spans="1:26" ht="17.25" customHeight="1" thickBot="1">
      <c r="A64" s="10"/>
      <c r="B64" s="134" t="s">
        <v>120</v>
      </c>
      <c r="C64" s="316">
        <f aca="true" t="shared" si="19" ref="C64:H64">+C55</f>
        <v>567.8</v>
      </c>
      <c r="D64" s="316">
        <f t="shared" si="19"/>
        <v>596.1</v>
      </c>
      <c r="E64" s="316">
        <f t="shared" si="19"/>
        <v>631.7</v>
      </c>
      <c r="F64" s="316">
        <f t="shared" si="19"/>
        <v>673.3</v>
      </c>
      <c r="G64" s="316">
        <f t="shared" si="19"/>
        <v>693.3</v>
      </c>
      <c r="H64" s="316">
        <f t="shared" si="19"/>
        <v>693.3</v>
      </c>
      <c r="I64" s="190">
        <f>IF((SUM(I60:I63))=I55,SUM(I60:I63),"Error")</f>
        <v>733.7</v>
      </c>
      <c r="J64" s="190">
        <f aca="true" t="shared" si="20" ref="J64:Y64">IF((SUM(J60:J63))=J55,SUM(J60:J63),"Error")</f>
        <v>714.1</v>
      </c>
      <c r="K64" s="190">
        <f t="shared" si="20"/>
        <v>753.2</v>
      </c>
      <c r="L64" s="190">
        <f t="shared" si="20"/>
        <v>784.2</v>
      </c>
      <c r="M64" s="190">
        <f t="shared" si="20"/>
        <v>784.2</v>
      </c>
      <c r="N64" s="190">
        <f t="shared" si="20"/>
        <v>814.8</v>
      </c>
      <c r="O64" s="190">
        <f t="shared" si="20"/>
        <v>860.5</v>
      </c>
      <c r="P64" s="190">
        <f t="shared" si="20"/>
        <v>834.7</v>
      </c>
      <c r="Q64" s="190">
        <f t="shared" si="20"/>
        <v>838.6</v>
      </c>
      <c r="R64" s="190">
        <f t="shared" si="20"/>
        <v>838.6</v>
      </c>
      <c r="S64" s="190">
        <f t="shared" si="20"/>
        <v>749.4</v>
      </c>
      <c r="T64" s="190">
        <f t="shared" si="20"/>
        <v>773.5</v>
      </c>
      <c r="U64" s="190">
        <f t="shared" si="20"/>
        <v>751.2</v>
      </c>
      <c r="V64" s="190">
        <f t="shared" si="20"/>
        <v>646</v>
      </c>
      <c r="W64" s="190">
        <f t="shared" si="20"/>
        <v>646</v>
      </c>
      <c r="X64" s="190">
        <f t="shared" si="20"/>
        <v>667</v>
      </c>
      <c r="Y64" s="190">
        <f t="shared" si="20"/>
        <v>711.7</v>
      </c>
      <c r="Z64" s="10"/>
    </row>
    <row r="65" spans="1:26" ht="17.25" customHeight="1">
      <c r="A65" s="10"/>
      <c r="B65" s="132"/>
      <c r="C65" s="221"/>
      <c r="D65" s="221"/>
      <c r="E65" s="221"/>
      <c r="F65" s="221"/>
      <c r="G65" s="221"/>
      <c r="H65" s="221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0"/>
    </row>
    <row r="66" spans="1:26" ht="17.25" customHeight="1">
      <c r="A66" s="10"/>
      <c r="B66" s="135" t="s">
        <v>125</v>
      </c>
      <c r="C66" s="222"/>
      <c r="D66" s="222"/>
      <c r="E66" s="222"/>
      <c r="F66" s="222"/>
      <c r="G66" s="222"/>
      <c r="H66" s="222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0"/>
    </row>
    <row r="67" spans="1:26" ht="17.25" customHeight="1">
      <c r="A67" s="10"/>
      <c r="B67" s="126" t="s">
        <v>104</v>
      </c>
      <c r="C67" s="161"/>
      <c r="D67" s="161"/>
      <c r="E67" s="161"/>
      <c r="F67" s="161"/>
      <c r="G67" s="161"/>
      <c r="H67" s="161"/>
      <c r="I67" s="127">
        <v>304.7</v>
      </c>
      <c r="J67" s="127">
        <v>295.1</v>
      </c>
      <c r="K67" s="127">
        <v>311.2</v>
      </c>
      <c r="L67" s="127">
        <v>321.1</v>
      </c>
      <c r="M67" s="127">
        <v>321.1</v>
      </c>
      <c r="N67" s="127">
        <v>330.4</v>
      </c>
      <c r="O67" s="127">
        <v>345.1</v>
      </c>
      <c r="P67" s="127">
        <v>344.5</v>
      </c>
      <c r="Q67" s="127">
        <v>339.3</v>
      </c>
      <c r="R67" s="79">
        <f>+Q67</f>
        <v>339.3</v>
      </c>
      <c r="S67" s="127">
        <v>307.6</v>
      </c>
      <c r="T67" s="127">
        <v>312.8</v>
      </c>
      <c r="U67" s="127">
        <v>300.5</v>
      </c>
      <c r="V67" s="127">
        <v>252.7</v>
      </c>
      <c r="W67" s="79">
        <f>+V67</f>
        <v>252.7</v>
      </c>
      <c r="X67" s="127">
        <v>255</v>
      </c>
      <c r="Y67" s="127">
        <v>270</v>
      </c>
      <c r="Z67" s="10"/>
    </row>
    <row r="68" spans="1:26" ht="17.25" customHeight="1">
      <c r="A68" s="10"/>
      <c r="B68" s="128" t="s">
        <v>106</v>
      </c>
      <c r="C68" s="162"/>
      <c r="D68" s="162"/>
      <c r="E68" s="162"/>
      <c r="F68" s="162"/>
      <c r="G68" s="162"/>
      <c r="H68" s="162"/>
      <c r="I68" s="129">
        <v>258.3</v>
      </c>
      <c r="J68" s="129">
        <v>256</v>
      </c>
      <c r="K68" s="129">
        <v>268.9</v>
      </c>
      <c r="L68" s="129">
        <v>282</v>
      </c>
      <c r="M68" s="129">
        <v>282</v>
      </c>
      <c r="N68" s="129">
        <v>292.6</v>
      </c>
      <c r="O68" s="129">
        <v>311.1</v>
      </c>
      <c r="P68" s="129">
        <v>309.3</v>
      </c>
      <c r="Q68" s="129">
        <v>308.3</v>
      </c>
      <c r="R68" s="80">
        <f>+Q68</f>
        <v>308.3</v>
      </c>
      <c r="S68" s="129">
        <v>274.7</v>
      </c>
      <c r="T68" s="129">
        <v>284.9</v>
      </c>
      <c r="U68" s="129">
        <v>278.8</v>
      </c>
      <c r="V68" s="129">
        <v>242.6</v>
      </c>
      <c r="W68" s="80">
        <f>+V68</f>
        <v>242.6</v>
      </c>
      <c r="X68" s="129">
        <v>250.1</v>
      </c>
      <c r="Y68" s="129">
        <v>264.5</v>
      </c>
      <c r="Z68" s="10"/>
    </row>
    <row r="69" spans="1:26" ht="17.25" customHeight="1">
      <c r="A69" s="10"/>
      <c r="B69" s="128" t="s">
        <v>105</v>
      </c>
      <c r="C69" s="162"/>
      <c r="D69" s="162"/>
      <c r="E69" s="162"/>
      <c r="F69" s="162"/>
      <c r="G69" s="162"/>
      <c r="H69" s="162"/>
      <c r="I69" s="129">
        <v>120.7</v>
      </c>
      <c r="J69" s="129">
        <v>116</v>
      </c>
      <c r="K69" s="129">
        <v>122.8</v>
      </c>
      <c r="L69" s="129">
        <v>127</v>
      </c>
      <c r="M69" s="129">
        <v>127</v>
      </c>
      <c r="N69" s="129">
        <v>131.9</v>
      </c>
      <c r="O69" s="129">
        <v>140.4</v>
      </c>
      <c r="P69" s="129">
        <v>116.7</v>
      </c>
      <c r="Q69" s="129">
        <v>122.6</v>
      </c>
      <c r="R69" s="80">
        <f>+Q69</f>
        <v>122.6</v>
      </c>
      <c r="S69" s="129">
        <v>108.8</v>
      </c>
      <c r="T69" s="129">
        <v>111.7</v>
      </c>
      <c r="U69" s="129">
        <v>112.4</v>
      </c>
      <c r="V69" s="129">
        <v>102.2</v>
      </c>
      <c r="W69" s="80">
        <f>+V69</f>
        <v>102.2</v>
      </c>
      <c r="X69" s="129">
        <v>108.5</v>
      </c>
      <c r="Y69" s="129">
        <v>115.7</v>
      </c>
      <c r="Z69" s="10"/>
    </row>
    <row r="70" spans="1:26" ht="17.25" customHeight="1">
      <c r="A70" s="10"/>
      <c r="B70" s="130" t="s">
        <v>126</v>
      </c>
      <c r="C70" s="163"/>
      <c r="D70" s="163"/>
      <c r="E70" s="163"/>
      <c r="F70" s="163"/>
      <c r="G70" s="163"/>
      <c r="H70" s="163"/>
      <c r="I70" s="131">
        <v>50</v>
      </c>
      <c r="J70" s="131">
        <v>47</v>
      </c>
      <c r="K70" s="131">
        <v>50.3</v>
      </c>
      <c r="L70" s="131">
        <v>54.1</v>
      </c>
      <c r="M70" s="131">
        <v>54.1</v>
      </c>
      <c r="N70" s="131">
        <v>59.9</v>
      </c>
      <c r="O70" s="131">
        <v>63.9</v>
      </c>
      <c r="P70" s="131">
        <v>64.2</v>
      </c>
      <c r="Q70" s="131">
        <v>68.4</v>
      </c>
      <c r="R70" s="116">
        <f>+Q70</f>
        <v>68.4</v>
      </c>
      <c r="S70" s="131">
        <v>58.3</v>
      </c>
      <c r="T70" s="131">
        <v>64.1</v>
      </c>
      <c r="U70" s="131">
        <v>59.5</v>
      </c>
      <c r="V70" s="131">
        <v>48.5</v>
      </c>
      <c r="W70" s="116">
        <f>+V70</f>
        <v>48.5</v>
      </c>
      <c r="X70" s="131">
        <v>53.4</v>
      </c>
      <c r="Y70" s="131">
        <v>61.5</v>
      </c>
      <c r="Z70" s="10"/>
    </row>
    <row r="71" spans="1:26" ht="17.25" customHeight="1" thickBot="1">
      <c r="A71" s="10"/>
      <c r="B71" s="140" t="s">
        <v>120</v>
      </c>
      <c r="C71" s="316">
        <f aca="true" t="shared" si="21" ref="C71:H71">+C55</f>
        <v>567.8</v>
      </c>
      <c r="D71" s="316">
        <f t="shared" si="21"/>
        <v>596.1</v>
      </c>
      <c r="E71" s="316">
        <f t="shared" si="21"/>
        <v>631.7</v>
      </c>
      <c r="F71" s="316">
        <f t="shared" si="21"/>
        <v>673.3</v>
      </c>
      <c r="G71" s="316">
        <f t="shared" si="21"/>
        <v>693.3</v>
      </c>
      <c r="H71" s="316">
        <f t="shared" si="21"/>
        <v>693.3</v>
      </c>
      <c r="I71" s="190">
        <f>IF((SUM(I67:I70))=I55,SUM(I67:I70),"Error")</f>
        <v>733.7</v>
      </c>
      <c r="J71" s="190">
        <f aca="true" t="shared" si="22" ref="J71:Y71">IF((SUM(J67:J70))=J55,SUM(J67:J70),"Error")</f>
        <v>714.1</v>
      </c>
      <c r="K71" s="190">
        <f t="shared" si="22"/>
        <v>753.2</v>
      </c>
      <c r="L71" s="190">
        <f t="shared" si="22"/>
        <v>784.2</v>
      </c>
      <c r="M71" s="190">
        <f t="shared" si="22"/>
        <v>784.2</v>
      </c>
      <c r="N71" s="190">
        <f t="shared" si="22"/>
        <v>814.8</v>
      </c>
      <c r="O71" s="190">
        <f t="shared" si="22"/>
        <v>860.5</v>
      </c>
      <c r="P71" s="190">
        <f t="shared" si="22"/>
        <v>834.7</v>
      </c>
      <c r="Q71" s="190">
        <f t="shared" si="22"/>
        <v>838.6</v>
      </c>
      <c r="R71" s="190">
        <f t="shared" si="22"/>
        <v>838.6</v>
      </c>
      <c r="S71" s="190">
        <f t="shared" si="22"/>
        <v>749.4</v>
      </c>
      <c r="T71" s="190">
        <f t="shared" si="22"/>
        <v>773.5</v>
      </c>
      <c r="U71" s="190">
        <f t="shared" si="22"/>
        <v>751.2</v>
      </c>
      <c r="V71" s="190">
        <f t="shared" si="22"/>
        <v>646</v>
      </c>
      <c r="W71" s="190">
        <f t="shared" si="22"/>
        <v>646</v>
      </c>
      <c r="X71" s="190">
        <f t="shared" si="22"/>
        <v>667</v>
      </c>
      <c r="Y71" s="190">
        <f t="shared" si="22"/>
        <v>711.7</v>
      </c>
      <c r="Z71" s="10"/>
    </row>
    <row r="72" spans="1:26" ht="17.25" customHeight="1">
      <c r="A72" s="10"/>
      <c r="B72" s="132"/>
      <c r="C72" s="221"/>
      <c r="D72" s="221"/>
      <c r="E72" s="221"/>
      <c r="F72" s="221"/>
      <c r="G72" s="221"/>
      <c r="H72" s="221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0"/>
    </row>
    <row r="73" spans="1:26" ht="17.25" customHeight="1">
      <c r="A73" s="10"/>
      <c r="B73" s="135" t="s">
        <v>127</v>
      </c>
      <c r="C73" s="222"/>
      <c r="D73" s="222"/>
      <c r="E73" s="222"/>
      <c r="F73" s="222"/>
      <c r="G73" s="222"/>
      <c r="H73" s="222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0"/>
    </row>
    <row r="74" spans="1:26" ht="18" customHeight="1">
      <c r="A74" s="10"/>
      <c r="B74" s="141" t="s">
        <v>128</v>
      </c>
      <c r="C74" s="164"/>
      <c r="D74" s="164"/>
      <c r="E74" s="164"/>
      <c r="F74" s="164"/>
      <c r="G74" s="164"/>
      <c r="H74" s="164"/>
      <c r="I74" s="142">
        <v>5.8</v>
      </c>
      <c r="J74" s="142">
        <v>3.6</v>
      </c>
      <c r="K74" s="142">
        <v>3.7</v>
      </c>
      <c r="L74" s="223">
        <v>-0.9</v>
      </c>
      <c r="M74" s="223">
        <v>12.2</v>
      </c>
      <c r="N74" s="142">
        <v>3.8</v>
      </c>
      <c r="O74" s="142">
        <v>3.2</v>
      </c>
      <c r="P74" s="142">
        <v>4</v>
      </c>
      <c r="Q74" s="142">
        <v>-0.7</v>
      </c>
      <c r="R74" s="84">
        <f>N74+O74+P74+Q74</f>
        <v>10.3</v>
      </c>
      <c r="S74" s="142">
        <v>5.3</v>
      </c>
      <c r="T74" s="142">
        <v>3.5</v>
      </c>
      <c r="U74" s="142">
        <v>0.3</v>
      </c>
      <c r="V74" s="142">
        <v>-6.1</v>
      </c>
      <c r="W74" s="84">
        <f>S74+T74+U74+V74</f>
        <v>3</v>
      </c>
      <c r="X74" s="142">
        <v>1.5</v>
      </c>
      <c r="Y74" s="142">
        <v>1.6</v>
      </c>
      <c r="Z74" s="10"/>
    </row>
    <row r="75" spans="1:26" ht="17.25" customHeight="1">
      <c r="A75" s="10"/>
      <c r="B75" s="128" t="s">
        <v>106</v>
      </c>
      <c r="C75" s="162"/>
      <c r="D75" s="162"/>
      <c r="E75" s="162"/>
      <c r="F75" s="162"/>
      <c r="G75" s="162"/>
      <c r="H75" s="162"/>
      <c r="I75" s="129">
        <v>5.1</v>
      </c>
      <c r="J75" s="129">
        <v>8.7</v>
      </c>
      <c r="K75" s="129">
        <v>3.2</v>
      </c>
      <c r="L75" s="224">
        <v>6</v>
      </c>
      <c r="M75" s="224">
        <v>23</v>
      </c>
      <c r="N75" s="129">
        <v>6</v>
      </c>
      <c r="O75" s="129">
        <v>7.1</v>
      </c>
      <c r="P75" s="129">
        <v>4.7</v>
      </c>
      <c r="Q75" s="129">
        <v>5.3</v>
      </c>
      <c r="R75" s="80">
        <f>N75+O75+P75+Q75</f>
        <v>23.1</v>
      </c>
      <c r="S75" s="129">
        <v>2.1</v>
      </c>
      <c r="T75" s="129">
        <v>5.7</v>
      </c>
      <c r="U75" s="129">
        <v>4.4</v>
      </c>
      <c r="V75" s="129">
        <v>2</v>
      </c>
      <c r="W75" s="80">
        <f>S75+T75+U75+V75</f>
        <v>14.2</v>
      </c>
      <c r="X75" s="129">
        <v>4.2</v>
      </c>
      <c r="Y75" s="129">
        <v>2.6</v>
      </c>
      <c r="Z75" s="10"/>
    </row>
    <row r="76" spans="1:26" ht="17.25" customHeight="1">
      <c r="A76" s="10"/>
      <c r="B76" s="128" t="s">
        <v>105</v>
      </c>
      <c r="C76" s="162"/>
      <c r="D76" s="162"/>
      <c r="E76" s="162"/>
      <c r="F76" s="162"/>
      <c r="G76" s="162"/>
      <c r="H76" s="162"/>
      <c r="I76" s="129">
        <v>4.6</v>
      </c>
      <c r="J76" s="129">
        <v>4.4</v>
      </c>
      <c r="K76" s="129">
        <v>1.8</v>
      </c>
      <c r="L76" s="224">
        <v>1</v>
      </c>
      <c r="M76" s="224">
        <v>11.8</v>
      </c>
      <c r="N76" s="129">
        <v>3.3</v>
      </c>
      <c r="O76" s="129">
        <v>3</v>
      </c>
      <c r="P76" s="129">
        <v>-0.4</v>
      </c>
      <c r="Q76" s="129">
        <v>1.4</v>
      </c>
      <c r="R76" s="80">
        <f>N76+O76+P76+Q76</f>
        <v>7.3</v>
      </c>
      <c r="S76" s="129">
        <v>3.6</v>
      </c>
      <c r="T76" s="129">
        <v>2.1</v>
      </c>
      <c r="U76" s="129">
        <v>4.3</v>
      </c>
      <c r="V76" s="129">
        <v>6.6</v>
      </c>
      <c r="W76" s="80">
        <f>S76+T76+U76+V76</f>
        <v>16.6</v>
      </c>
      <c r="X76" s="129">
        <v>0.7</v>
      </c>
      <c r="Y76" s="129">
        <v>1.4</v>
      </c>
      <c r="Z76" s="10"/>
    </row>
    <row r="77" spans="1:26" ht="17.25" customHeight="1">
      <c r="A77" s="10"/>
      <c r="B77" s="130" t="s">
        <v>107</v>
      </c>
      <c r="C77" s="163"/>
      <c r="D77" s="163"/>
      <c r="E77" s="163"/>
      <c r="F77" s="163"/>
      <c r="G77" s="163"/>
      <c r="H77" s="163"/>
      <c r="I77" s="131">
        <v>-1</v>
      </c>
      <c r="J77" s="131">
        <v>-0.2</v>
      </c>
      <c r="K77" s="131">
        <v>2.2</v>
      </c>
      <c r="L77" s="225">
        <v>2.5</v>
      </c>
      <c r="M77" s="225">
        <v>3.5</v>
      </c>
      <c r="N77" s="131">
        <v>2.1</v>
      </c>
      <c r="O77" s="131">
        <v>0</v>
      </c>
      <c r="P77" s="131">
        <v>1.4</v>
      </c>
      <c r="Q77" s="131">
        <v>6</v>
      </c>
      <c r="R77" s="116">
        <f>N77+O77+P77+Q77</f>
        <v>9.5</v>
      </c>
      <c r="S77" s="131">
        <v>2.5</v>
      </c>
      <c r="T77" s="131">
        <v>4.1</v>
      </c>
      <c r="U77" s="131">
        <v>2.3</v>
      </c>
      <c r="V77" s="131">
        <v>-0.5</v>
      </c>
      <c r="W77" s="116">
        <f>S77+T77+U77+V77</f>
        <v>8.4</v>
      </c>
      <c r="X77" s="131">
        <v>2.6</v>
      </c>
      <c r="Y77" s="131">
        <v>2.9</v>
      </c>
      <c r="Z77" s="10"/>
    </row>
    <row r="78" spans="1:26" ht="17.25" customHeight="1" thickBot="1">
      <c r="A78" s="10"/>
      <c r="B78" s="134" t="s">
        <v>90</v>
      </c>
      <c r="C78" s="105">
        <v>31.4</v>
      </c>
      <c r="D78" s="105">
        <v>11.1</v>
      </c>
      <c r="E78" s="105">
        <v>8.1</v>
      </c>
      <c r="F78" s="105">
        <v>16.8</v>
      </c>
      <c r="G78" s="105">
        <v>6.8</v>
      </c>
      <c r="H78" s="105">
        <v>42.8</v>
      </c>
      <c r="I78" s="190">
        <f aca="true" t="shared" si="23" ref="I78:O78">SUM(I74:I77)</f>
        <v>14.5</v>
      </c>
      <c r="J78" s="190">
        <f t="shared" si="23"/>
        <v>16.5</v>
      </c>
      <c r="K78" s="190">
        <f t="shared" si="23"/>
        <v>10.9</v>
      </c>
      <c r="L78" s="190">
        <f t="shared" si="23"/>
        <v>8.6</v>
      </c>
      <c r="M78" s="190">
        <f t="shared" si="23"/>
        <v>50.5</v>
      </c>
      <c r="N78" s="190">
        <f t="shared" si="23"/>
        <v>15.2</v>
      </c>
      <c r="O78" s="190">
        <f t="shared" si="23"/>
        <v>13.3</v>
      </c>
      <c r="P78" s="190">
        <f aca="true" t="shared" si="24" ref="P78:Y78">SUM(P74:P77)</f>
        <v>9.7</v>
      </c>
      <c r="Q78" s="190">
        <f t="shared" si="24"/>
        <v>12</v>
      </c>
      <c r="R78" s="75">
        <f>N78+O78+P78+Q78</f>
        <v>50.2</v>
      </c>
      <c r="S78" s="190">
        <f t="shared" si="24"/>
        <v>13.5</v>
      </c>
      <c r="T78" s="190">
        <f t="shared" si="24"/>
        <v>15.4</v>
      </c>
      <c r="U78" s="190">
        <f t="shared" si="24"/>
        <v>11.3</v>
      </c>
      <c r="V78" s="190">
        <f t="shared" si="24"/>
        <v>2</v>
      </c>
      <c r="W78" s="75">
        <f>S78+T78+U78+V78</f>
        <v>42.2</v>
      </c>
      <c r="X78" s="190">
        <f t="shared" si="24"/>
        <v>9</v>
      </c>
      <c r="Y78" s="190">
        <f t="shared" si="24"/>
        <v>8.5</v>
      </c>
      <c r="Z78" s="10"/>
    </row>
    <row r="79" spans="1:26" ht="17.25" customHeight="1">
      <c r="A79" s="10"/>
      <c r="B79" s="132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0"/>
    </row>
    <row r="80" spans="1:26" ht="17.25" customHeight="1">
      <c r="A80" s="10"/>
      <c r="B80" s="16" t="s">
        <v>89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10"/>
    </row>
    <row r="81" spans="1:26" ht="17.25" customHeight="1">
      <c r="A81" s="10"/>
      <c r="B81" s="41" t="s">
        <v>90</v>
      </c>
      <c r="C81" s="74">
        <f>+C78</f>
        <v>31.4</v>
      </c>
      <c r="D81" s="74">
        <f aca="true" t="shared" si="25" ref="D81:Y81">+D78</f>
        <v>11.1</v>
      </c>
      <c r="E81" s="74">
        <f t="shared" si="25"/>
        <v>8.1</v>
      </c>
      <c r="F81" s="74">
        <f t="shared" si="25"/>
        <v>16.8</v>
      </c>
      <c r="G81" s="74">
        <f t="shared" si="25"/>
        <v>6.8</v>
      </c>
      <c r="H81" s="74">
        <f t="shared" si="25"/>
        <v>42.8</v>
      </c>
      <c r="I81" s="74">
        <f t="shared" si="25"/>
        <v>14.5</v>
      </c>
      <c r="J81" s="74">
        <f t="shared" si="25"/>
        <v>16.5</v>
      </c>
      <c r="K81" s="74">
        <f t="shared" si="25"/>
        <v>10.9</v>
      </c>
      <c r="L81" s="74">
        <f t="shared" si="25"/>
        <v>8.6</v>
      </c>
      <c r="M81" s="74">
        <f t="shared" si="25"/>
        <v>50.5</v>
      </c>
      <c r="N81" s="74">
        <f t="shared" si="25"/>
        <v>15.2</v>
      </c>
      <c r="O81" s="74">
        <f t="shared" si="25"/>
        <v>13.3</v>
      </c>
      <c r="P81" s="74">
        <f t="shared" si="25"/>
        <v>9.7</v>
      </c>
      <c r="Q81" s="74">
        <f t="shared" si="25"/>
        <v>12</v>
      </c>
      <c r="R81" s="74">
        <f t="shared" si="25"/>
        <v>50.2</v>
      </c>
      <c r="S81" s="74">
        <f t="shared" si="25"/>
        <v>13.5</v>
      </c>
      <c r="T81" s="74">
        <f t="shared" si="25"/>
        <v>15.4</v>
      </c>
      <c r="U81" s="74">
        <f t="shared" si="25"/>
        <v>11.3</v>
      </c>
      <c r="V81" s="74">
        <f t="shared" si="25"/>
        <v>2</v>
      </c>
      <c r="W81" s="74">
        <f t="shared" si="25"/>
        <v>42.2</v>
      </c>
      <c r="X81" s="74">
        <f t="shared" si="25"/>
        <v>9</v>
      </c>
      <c r="Y81" s="74">
        <f t="shared" si="25"/>
        <v>8.5</v>
      </c>
      <c r="Z81" s="10"/>
    </row>
    <row r="82" spans="1:26" ht="17.25" customHeight="1">
      <c r="A82" s="10"/>
      <c r="B82" s="21" t="s">
        <v>139</v>
      </c>
      <c r="C82" s="165"/>
      <c r="D82" s="165"/>
      <c r="E82" s="165"/>
      <c r="F82" s="165"/>
      <c r="G82" s="165"/>
      <c r="H82" s="165"/>
      <c r="I82" s="24">
        <v>20.1</v>
      </c>
      <c r="J82" s="24">
        <v>-14.1</v>
      </c>
      <c r="K82" s="24">
        <v>17.1</v>
      </c>
      <c r="L82" s="24">
        <v>28</v>
      </c>
      <c r="M82" s="24">
        <v>51.1</v>
      </c>
      <c r="N82" s="129">
        <v>13.3</v>
      </c>
      <c r="O82" s="129">
        <v>27.1</v>
      </c>
      <c r="P82" s="129">
        <v>2.2</v>
      </c>
      <c r="Q82" s="129">
        <v>-4.5</v>
      </c>
      <c r="R82" s="80">
        <f>N82+O82+P82+Q82</f>
        <v>38.1</v>
      </c>
      <c r="S82" s="129">
        <v>-43.2</v>
      </c>
      <c r="T82" s="129">
        <v>-5.5</v>
      </c>
      <c r="U82" s="129">
        <v>-56.9</v>
      </c>
      <c r="V82" s="129">
        <v>-71.1</v>
      </c>
      <c r="W82" s="80">
        <f>S82+T82+U82+V82</f>
        <v>-176.7</v>
      </c>
      <c r="X82" s="129">
        <v>-13</v>
      </c>
      <c r="Y82" s="129">
        <v>43.8</v>
      </c>
      <c r="Z82" s="10"/>
    </row>
    <row r="83" spans="1:26" ht="17.25" customHeight="1">
      <c r="A83" s="10"/>
      <c r="B83" s="21" t="s">
        <v>129</v>
      </c>
      <c r="C83" s="165"/>
      <c r="D83" s="165"/>
      <c r="E83" s="165"/>
      <c r="F83" s="165"/>
      <c r="G83" s="165"/>
      <c r="H83" s="165"/>
      <c r="I83" s="24">
        <v>7</v>
      </c>
      <c r="J83" s="24">
        <v>-22.3</v>
      </c>
      <c r="K83" s="24">
        <v>11</v>
      </c>
      <c r="L83" s="24">
        <v>-5.2</v>
      </c>
      <c r="M83" s="24">
        <v>-9.5</v>
      </c>
      <c r="N83" s="129">
        <v>2.2</v>
      </c>
      <c r="O83" s="129">
        <v>6.3</v>
      </c>
      <c r="P83" s="129">
        <v>-16.1</v>
      </c>
      <c r="Q83" s="129">
        <v>-15.5</v>
      </c>
      <c r="R83" s="80">
        <f>N83+O83+P83+Q83</f>
        <v>-23.1</v>
      </c>
      <c r="S83" s="129">
        <v>-59.5</v>
      </c>
      <c r="T83" s="129">
        <v>16</v>
      </c>
      <c r="U83" s="129">
        <v>24.5</v>
      </c>
      <c r="V83" s="129">
        <v>-35.1</v>
      </c>
      <c r="W83" s="80">
        <f>S83+T83+U83+V83</f>
        <v>-54.1</v>
      </c>
      <c r="X83" s="129">
        <v>25</v>
      </c>
      <c r="Y83" s="129">
        <v>-6.3</v>
      </c>
      <c r="Z83" s="10"/>
    </row>
    <row r="84" spans="1:26" ht="17.25" customHeight="1">
      <c r="A84" s="10"/>
      <c r="B84" s="40" t="s">
        <v>122</v>
      </c>
      <c r="C84" s="166"/>
      <c r="D84" s="166"/>
      <c r="E84" s="166"/>
      <c r="F84" s="166"/>
      <c r="G84" s="166"/>
      <c r="H84" s="166"/>
      <c r="I84" s="143">
        <v>-1.2</v>
      </c>
      <c r="J84" s="143">
        <v>0.3</v>
      </c>
      <c r="K84" s="143">
        <v>0.1</v>
      </c>
      <c r="L84" s="143">
        <v>-0.4</v>
      </c>
      <c r="M84" s="143">
        <v>-1.2</v>
      </c>
      <c r="N84" s="264">
        <v>-0.1</v>
      </c>
      <c r="O84" s="264">
        <v>-1</v>
      </c>
      <c r="P84" s="264">
        <v>-21.6</v>
      </c>
      <c r="Q84" s="264">
        <f>-2.2+14.1</f>
        <v>11.9</v>
      </c>
      <c r="R84" s="144">
        <f>N84+O84+P84+Q84</f>
        <v>-10.8</v>
      </c>
      <c r="S84" s="264">
        <v>0</v>
      </c>
      <c r="T84" s="264">
        <v>-1.8</v>
      </c>
      <c r="U84" s="264">
        <v>-1.2</v>
      </c>
      <c r="V84" s="264">
        <v>-1</v>
      </c>
      <c r="W84" s="144">
        <f>S84+T84+U84+V84</f>
        <v>-4</v>
      </c>
      <c r="X84" s="264">
        <v>0</v>
      </c>
      <c r="Y84" s="264">
        <v>-1.3</v>
      </c>
      <c r="Z84" s="10"/>
    </row>
    <row r="85" spans="1:26" ht="17.25" customHeight="1">
      <c r="A85" s="10"/>
      <c r="B85" s="41" t="s">
        <v>91</v>
      </c>
      <c r="C85" s="42">
        <v>-2.6</v>
      </c>
      <c r="D85" s="42">
        <v>17.2</v>
      </c>
      <c r="E85" s="42">
        <v>27.5</v>
      </c>
      <c r="F85" s="42">
        <v>24.8</v>
      </c>
      <c r="G85" s="42">
        <v>13.2</v>
      </c>
      <c r="H85" s="42">
        <v>82.7</v>
      </c>
      <c r="I85" s="192">
        <f aca="true" t="shared" si="26" ref="I85:Q85">SUM(I82:I84)</f>
        <v>25.9</v>
      </c>
      <c r="J85" s="192">
        <f t="shared" si="26"/>
        <v>-36.1</v>
      </c>
      <c r="K85" s="192">
        <f t="shared" si="26"/>
        <v>28.2</v>
      </c>
      <c r="L85" s="192">
        <f t="shared" si="26"/>
        <v>22.4</v>
      </c>
      <c r="M85" s="192">
        <f t="shared" si="26"/>
        <v>40.4</v>
      </c>
      <c r="N85" s="74">
        <f t="shared" si="26"/>
        <v>15.4</v>
      </c>
      <c r="O85" s="74">
        <f t="shared" si="26"/>
        <v>32.4</v>
      </c>
      <c r="P85" s="74">
        <f t="shared" si="26"/>
        <v>-35.5</v>
      </c>
      <c r="Q85" s="74">
        <f t="shared" si="26"/>
        <v>-8.1</v>
      </c>
      <c r="R85" s="74">
        <f>N85+O85+P85+Q85</f>
        <v>4.2</v>
      </c>
      <c r="S85" s="74">
        <f>SUM(S82:S84)</f>
        <v>-102.7</v>
      </c>
      <c r="T85" s="74">
        <f>SUM(T82:T84)</f>
        <v>8.7</v>
      </c>
      <c r="U85" s="74">
        <f>SUM(U82:U84)</f>
        <v>-33.6</v>
      </c>
      <c r="V85" s="74">
        <f>SUM(V82:V84)</f>
        <v>-107.2</v>
      </c>
      <c r="W85" s="74">
        <f>S85+T85+U85+V85</f>
        <v>-234.8</v>
      </c>
      <c r="X85" s="74">
        <f>SUM(X82:X84)</f>
        <v>12</v>
      </c>
      <c r="Y85" s="74">
        <f>SUM(Y82:Y84)</f>
        <v>36.2</v>
      </c>
      <c r="Z85" s="10"/>
    </row>
    <row r="86" spans="1:26" ht="27.75" customHeight="1" thickBot="1">
      <c r="A86" s="10"/>
      <c r="B86" s="289" t="s">
        <v>147</v>
      </c>
      <c r="C86" s="191">
        <f aca="true" t="shared" si="27" ref="C86:H86">SUM(C81:C85)</f>
        <v>28.8</v>
      </c>
      <c r="D86" s="191">
        <f t="shared" si="27"/>
        <v>28.3</v>
      </c>
      <c r="E86" s="191">
        <f t="shared" si="27"/>
        <v>35.6</v>
      </c>
      <c r="F86" s="191">
        <f t="shared" si="27"/>
        <v>41.6</v>
      </c>
      <c r="G86" s="191">
        <f t="shared" si="27"/>
        <v>20</v>
      </c>
      <c r="H86" s="191">
        <f t="shared" si="27"/>
        <v>125.5</v>
      </c>
      <c r="I86" s="191">
        <f aca="true" t="shared" si="28" ref="I86:Q86">+I81+I85</f>
        <v>40.4</v>
      </c>
      <c r="J86" s="191">
        <f t="shared" si="28"/>
        <v>-19.6</v>
      </c>
      <c r="K86" s="191">
        <f t="shared" si="28"/>
        <v>39.1</v>
      </c>
      <c r="L86" s="191">
        <f t="shared" si="28"/>
        <v>31</v>
      </c>
      <c r="M86" s="191">
        <f t="shared" si="28"/>
        <v>90.9</v>
      </c>
      <c r="N86" s="95">
        <f t="shared" si="28"/>
        <v>30.6</v>
      </c>
      <c r="O86" s="95">
        <f t="shared" si="28"/>
        <v>45.7</v>
      </c>
      <c r="P86" s="95">
        <f t="shared" si="28"/>
        <v>-25.8</v>
      </c>
      <c r="Q86" s="95">
        <f t="shared" si="28"/>
        <v>3.9</v>
      </c>
      <c r="R86" s="95">
        <f>N86+O86+P86+Q86</f>
        <v>54.4</v>
      </c>
      <c r="S86" s="95">
        <f>+S81+S85</f>
        <v>-89.2</v>
      </c>
      <c r="T86" s="95">
        <f>+T81+T85</f>
        <v>24.1</v>
      </c>
      <c r="U86" s="95">
        <f>+U81+U85</f>
        <v>-22.3</v>
      </c>
      <c r="V86" s="95">
        <f>+V81+V85</f>
        <v>-105.2</v>
      </c>
      <c r="W86" s="95">
        <f>S86+T86+U86+V86</f>
        <v>-192.6</v>
      </c>
      <c r="X86" s="95">
        <f>+X81+X85</f>
        <v>21</v>
      </c>
      <c r="Y86" s="95">
        <f>+Y81+Y85</f>
        <v>44.7</v>
      </c>
      <c r="Z86" s="10"/>
    </row>
    <row r="87" spans="1:26" ht="17.25" customHeight="1">
      <c r="A87" s="10"/>
      <c r="B87" s="14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10"/>
    </row>
    <row r="88" spans="1:26" ht="17.25" customHeight="1">
      <c r="A88" s="10"/>
      <c r="B88" s="16" t="s">
        <v>138</v>
      </c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10"/>
    </row>
    <row r="89" spans="1:26" ht="17.25" customHeight="1">
      <c r="A89" s="10"/>
      <c r="B89" s="33" t="s">
        <v>90</v>
      </c>
      <c r="C89" s="91">
        <v>5.8</v>
      </c>
      <c r="D89" s="91">
        <v>7.8</v>
      </c>
      <c r="E89" s="91">
        <v>5.4</v>
      </c>
      <c r="F89" s="91">
        <v>10.6</v>
      </c>
      <c r="G89" s="91">
        <v>4</v>
      </c>
      <c r="H89" s="91">
        <v>7.5</v>
      </c>
      <c r="I89" s="91">
        <v>8.4</v>
      </c>
      <c r="J89" s="91">
        <v>9</v>
      </c>
      <c r="K89" s="91">
        <v>6.1</v>
      </c>
      <c r="L89" s="91">
        <v>4.6</v>
      </c>
      <c r="M89" s="35">
        <v>7.3</v>
      </c>
      <c r="N89" s="265">
        <v>7.8</v>
      </c>
      <c r="O89" s="265">
        <v>6.5</v>
      </c>
      <c r="P89" s="265">
        <v>4.5</v>
      </c>
      <c r="Q89" s="265">
        <v>5.7</v>
      </c>
      <c r="R89" s="142">
        <v>6.4</v>
      </c>
      <c r="S89" s="265">
        <v>6.4</v>
      </c>
      <c r="T89" s="265">
        <v>8.2</v>
      </c>
      <c r="U89" s="265">
        <v>5.8</v>
      </c>
      <c r="V89" s="265">
        <v>1.1</v>
      </c>
      <c r="W89" s="142">
        <v>5</v>
      </c>
      <c r="X89" s="265">
        <v>5.6</v>
      </c>
      <c r="Y89" s="265">
        <v>5.1</v>
      </c>
      <c r="Z89" s="10"/>
    </row>
    <row r="90" spans="1:26" ht="17.25" customHeight="1">
      <c r="A90" s="10"/>
      <c r="B90" s="40" t="s">
        <v>91</v>
      </c>
      <c r="C90" s="219">
        <v>-0.5</v>
      </c>
      <c r="D90" s="219">
        <v>12.1</v>
      </c>
      <c r="E90" s="219">
        <v>18.5</v>
      </c>
      <c r="F90" s="219">
        <v>15.7</v>
      </c>
      <c r="G90" s="219">
        <v>7.9</v>
      </c>
      <c r="H90" s="219">
        <v>14.6</v>
      </c>
      <c r="I90" s="143">
        <v>14.9</v>
      </c>
      <c r="J90" s="143">
        <v>-19.7</v>
      </c>
      <c r="K90" s="143">
        <v>15.8</v>
      </c>
      <c r="L90" s="143">
        <v>11.9</v>
      </c>
      <c r="M90" s="143">
        <v>5.8</v>
      </c>
      <c r="N90" s="264">
        <v>7.8</v>
      </c>
      <c r="O90" s="264">
        <v>15.9</v>
      </c>
      <c r="P90" s="264">
        <v>-16.5</v>
      </c>
      <c r="Q90" s="264">
        <v>-3.9</v>
      </c>
      <c r="R90" s="264">
        <v>0.5</v>
      </c>
      <c r="S90" s="264">
        <v>-49</v>
      </c>
      <c r="T90" s="264">
        <v>4.6</v>
      </c>
      <c r="U90" s="264">
        <v>-17.3</v>
      </c>
      <c r="V90" s="264">
        <v>-57.1</v>
      </c>
      <c r="W90" s="264">
        <v>-28</v>
      </c>
      <c r="X90" s="264">
        <v>7.4</v>
      </c>
      <c r="Y90" s="264">
        <v>21.7</v>
      </c>
      <c r="Z90" s="10"/>
    </row>
    <row r="91" spans="1:26" ht="27.75" customHeight="1" thickBot="1">
      <c r="A91" s="10"/>
      <c r="B91" s="289" t="s">
        <v>147</v>
      </c>
      <c r="C91" s="191">
        <f aca="true" t="shared" si="29" ref="C91:L91">SUM(C89:C90)</f>
        <v>5.3</v>
      </c>
      <c r="D91" s="191">
        <f t="shared" si="29"/>
        <v>19.9</v>
      </c>
      <c r="E91" s="191">
        <f t="shared" si="29"/>
        <v>23.9</v>
      </c>
      <c r="F91" s="191">
        <f t="shared" si="29"/>
        <v>26.3</v>
      </c>
      <c r="G91" s="191">
        <f t="shared" si="29"/>
        <v>11.9</v>
      </c>
      <c r="H91" s="191">
        <f t="shared" si="29"/>
        <v>22.1</v>
      </c>
      <c r="I91" s="191">
        <f t="shared" si="29"/>
        <v>23.3</v>
      </c>
      <c r="J91" s="191">
        <f t="shared" si="29"/>
        <v>-10.7</v>
      </c>
      <c r="K91" s="191">
        <f t="shared" si="29"/>
        <v>21.9</v>
      </c>
      <c r="L91" s="191">
        <f t="shared" si="29"/>
        <v>16.5</v>
      </c>
      <c r="M91" s="191">
        <f>SUM(M89:M90)</f>
        <v>13.1</v>
      </c>
      <c r="N91" s="95">
        <f aca="true" t="shared" si="30" ref="N91:Y91">SUM(N89:N90)</f>
        <v>15.6</v>
      </c>
      <c r="O91" s="95">
        <f>SUM(O89:O90)</f>
        <v>22.4</v>
      </c>
      <c r="P91" s="95">
        <f>SUM(P89:P90)</f>
        <v>-12</v>
      </c>
      <c r="Q91" s="95">
        <f t="shared" si="30"/>
        <v>1.8</v>
      </c>
      <c r="R91" s="95">
        <f t="shared" si="30"/>
        <v>6.9</v>
      </c>
      <c r="S91" s="95">
        <f t="shared" si="30"/>
        <v>-42.6</v>
      </c>
      <c r="T91" s="95">
        <f t="shared" si="30"/>
        <v>12.8</v>
      </c>
      <c r="U91" s="95">
        <f t="shared" si="30"/>
        <v>-11.5</v>
      </c>
      <c r="V91" s="95">
        <f t="shared" si="30"/>
        <v>-56</v>
      </c>
      <c r="W91" s="95">
        <f t="shared" si="30"/>
        <v>-23</v>
      </c>
      <c r="X91" s="95">
        <f t="shared" si="30"/>
        <v>13</v>
      </c>
      <c r="Y91" s="95">
        <f t="shared" si="30"/>
        <v>26.8</v>
      </c>
      <c r="Z91" s="10"/>
    </row>
    <row r="92" spans="1:26" ht="17.25" customHeight="1">
      <c r="A92" s="10"/>
      <c r="B92" s="14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10"/>
    </row>
    <row r="93" spans="1:26" ht="17.25" customHeight="1">
      <c r="A93" s="10"/>
      <c r="B93" s="16" t="s">
        <v>95</v>
      </c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107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10"/>
    </row>
    <row r="94" spans="1:26" ht="17.25" customHeight="1">
      <c r="A94" s="10"/>
      <c r="B94" s="33" t="s">
        <v>90</v>
      </c>
      <c r="C94" s="35">
        <v>5.8</v>
      </c>
      <c r="D94" s="35">
        <v>5.3</v>
      </c>
      <c r="E94" s="35">
        <v>5.1</v>
      </c>
      <c r="F94" s="35">
        <v>7.4</v>
      </c>
      <c r="G94" s="91">
        <v>7.5</v>
      </c>
      <c r="H94" s="35">
        <v>7.5</v>
      </c>
      <c r="I94" s="91">
        <v>7.8</v>
      </c>
      <c r="J94" s="91">
        <v>8.6</v>
      </c>
      <c r="K94" s="91">
        <v>7.2</v>
      </c>
      <c r="L94" s="91">
        <v>7.3</v>
      </c>
      <c r="M94" s="79">
        <f>+L94</f>
        <v>7.3</v>
      </c>
      <c r="N94" s="266">
        <v>7</v>
      </c>
      <c r="O94" s="266">
        <v>6.7</v>
      </c>
      <c r="P94" s="266">
        <v>6.2</v>
      </c>
      <c r="Q94" s="266">
        <v>6.4</v>
      </c>
      <c r="R94" s="308">
        <f>+Q94</f>
        <v>6.4</v>
      </c>
      <c r="S94" s="266">
        <v>6</v>
      </c>
      <c r="T94" s="266">
        <v>5.9</v>
      </c>
      <c r="U94" s="266">
        <v>6.2</v>
      </c>
      <c r="V94" s="266">
        <v>5</v>
      </c>
      <c r="W94" s="308">
        <f>+V94</f>
        <v>5</v>
      </c>
      <c r="X94" s="266">
        <v>5</v>
      </c>
      <c r="Y94" s="266">
        <v>4</v>
      </c>
      <c r="Z94" s="10"/>
    </row>
    <row r="95" spans="1:26" ht="17.25" customHeight="1">
      <c r="A95" s="10"/>
      <c r="B95" s="40" t="s">
        <v>91</v>
      </c>
      <c r="C95" s="219">
        <v>-0.5</v>
      </c>
      <c r="D95" s="219">
        <v>-0.9</v>
      </c>
      <c r="E95" s="219">
        <v>6</v>
      </c>
      <c r="F95" s="219">
        <v>10</v>
      </c>
      <c r="G95" s="219">
        <v>14.6</v>
      </c>
      <c r="H95" s="219">
        <v>14.6</v>
      </c>
      <c r="I95" s="143">
        <v>15.3</v>
      </c>
      <c r="J95" s="143">
        <v>4.4</v>
      </c>
      <c r="K95" s="143">
        <v>4.7</v>
      </c>
      <c r="L95" s="143">
        <v>5.8</v>
      </c>
      <c r="M95" s="144">
        <f>+L95</f>
        <v>5.8</v>
      </c>
      <c r="N95" s="264">
        <v>4.1</v>
      </c>
      <c r="O95" s="264">
        <v>13.8</v>
      </c>
      <c r="P95" s="264">
        <v>4.6</v>
      </c>
      <c r="Q95" s="264">
        <v>0.5</v>
      </c>
      <c r="R95" s="144">
        <f>+Q95</f>
        <v>0.5</v>
      </c>
      <c r="S95" s="264">
        <v>-14</v>
      </c>
      <c r="T95" s="264">
        <v>-16</v>
      </c>
      <c r="U95" s="264">
        <v>-16.2</v>
      </c>
      <c r="V95" s="264">
        <v>-28</v>
      </c>
      <c r="W95" s="144">
        <f>+V95</f>
        <v>-28</v>
      </c>
      <c r="X95" s="264">
        <v>-16</v>
      </c>
      <c r="Y95" s="264">
        <v>-12</v>
      </c>
      <c r="Z95" s="10"/>
    </row>
    <row r="96" spans="1:26" ht="44.25" customHeight="1" thickBot="1">
      <c r="A96" s="10"/>
      <c r="B96" s="289" t="s">
        <v>148</v>
      </c>
      <c r="C96" s="191">
        <f aca="true" t="shared" si="31" ref="C96:M96">SUM(C94:C95)</f>
        <v>5.3</v>
      </c>
      <c r="D96" s="191">
        <f t="shared" si="31"/>
        <v>4.4</v>
      </c>
      <c r="E96" s="191">
        <f t="shared" si="31"/>
        <v>11.1</v>
      </c>
      <c r="F96" s="191">
        <f t="shared" si="31"/>
        <v>17.4</v>
      </c>
      <c r="G96" s="191">
        <f t="shared" si="31"/>
        <v>22.1</v>
      </c>
      <c r="H96" s="191">
        <f t="shared" si="31"/>
        <v>22.1</v>
      </c>
      <c r="I96" s="191">
        <f t="shared" si="31"/>
        <v>23.1</v>
      </c>
      <c r="J96" s="191">
        <f t="shared" si="31"/>
        <v>13</v>
      </c>
      <c r="K96" s="191">
        <f t="shared" si="31"/>
        <v>11.9</v>
      </c>
      <c r="L96" s="191">
        <f t="shared" si="31"/>
        <v>13.1</v>
      </c>
      <c r="M96" s="191">
        <f t="shared" si="31"/>
        <v>13.1</v>
      </c>
      <c r="N96" s="95">
        <f aca="true" t="shared" si="32" ref="N96:Y96">SUM(N94:N95)</f>
        <v>11.1</v>
      </c>
      <c r="O96" s="95">
        <f t="shared" si="32"/>
        <v>20.5</v>
      </c>
      <c r="P96" s="95">
        <f t="shared" si="32"/>
        <v>10.8</v>
      </c>
      <c r="Q96" s="95">
        <f t="shared" si="32"/>
        <v>6.9</v>
      </c>
      <c r="R96" s="95">
        <f t="shared" si="32"/>
        <v>6.9</v>
      </c>
      <c r="S96" s="95">
        <f t="shared" si="32"/>
        <v>-8</v>
      </c>
      <c r="T96" s="95">
        <f t="shared" si="32"/>
        <v>-10.1</v>
      </c>
      <c r="U96" s="95">
        <f t="shared" si="32"/>
        <v>-10</v>
      </c>
      <c r="V96" s="95">
        <f t="shared" si="32"/>
        <v>-23</v>
      </c>
      <c r="W96" s="95">
        <f t="shared" si="32"/>
        <v>-23</v>
      </c>
      <c r="X96" s="95">
        <f t="shared" si="32"/>
        <v>-11</v>
      </c>
      <c r="Y96" s="95">
        <f t="shared" si="32"/>
        <v>-8</v>
      </c>
      <c r="Z96" s="10"/>
    </row>
    <row r="97" spans="1:26" ht="17.25" customHeight="1">
      <c r="A97" s="10"/>
      <c r="B97" s="14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10"/>
    </row>
    <row r="98" spans="1:26" ht="17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</sheetData>
  <mergeCells count="1">
    <mergeCell ref="B1:B2"/>
  </mergeCells>
  <conditionalFormatting sqref="H55:Y55 I64:Y64 C9:Y9 I71:Y71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&amp;C&amp;D</oddFooter>
  </headerFooter>
  <rowBreaks count="1" manualBreakCount="1">
    <brk id="50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851562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17" width="14.7109375" style="1" hidden="1" customWidth="1" outlineLevel="1"/>
    <col min="18" max="18" width="14.7109375" style="1" customWidth="1" collapsed="1"/>
    <col min="19" max="25" width="14.7109375" style="1" customWidth="1"/>
    <col min="26" max="16384" width="1.7109375" style="1" customWidth="1"/>
  </cols>
  <sheetData>
    <row r="1" spans="1:26" s="5" customFormat="1" ht="27.75" customHeight="1">
      <c r="A1" s="2"/>
      <c r="B1" s="409" t="s">
        <v>150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</row>
    <row r="2" spans="1:26" s="5" customFormat="1" ht="20.25">
      <c r="A2" s="6"/>
      <c r="B2" s="408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55</v>
      </c>
      <c r="O2" s="7" t="s">
        <v>94</v>
      </c>
      <c r="P2" s="7" t="s">
        <v>96</v>
      </c>
      <c r="Q2" s="7" t="s">
        <v>97</v>
      </c>
      <c r="R2" s="8">
        <v>2007</v>
      </c>
      <c r="S2" s="7" t="s">
        <v>100</v>
      </c>
      <c r="T2" s="7" t="s">
        <v>140</v>
      </c>
      <c r="U2" s="7" t="s">
        <v>141</v>
      </c>
      <c r="V2" s="7" t="s">
        <v>142</v>
      </c>
      <c r="W2" s="8">
        <v>2008</v>
      </c>
      <c r="X2" s="7" t="s">
        <v>165</v>
      </c>
      <c r="Y2" s="7" t="s">
        <v>194</v>
      </c>
      <c r="Z2" s="6"/>
    </row>
    <row r="3" spans="1:26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6.5" thickBot="1">
      <c r="A4" s="10"/>
      <c r="B4" s="12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10"/>
    </row>
    <row r="5" spans="1:26" ht="17.25" customHeight="1" thickTop="1">
      <c r="A5" s="10"/>
      <c r="B5" s="14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10"/>
    </row>
    <row r="6" spans="1:26" ht="17.25" customHeight="1">
      <c r="A6" s="10"/>
      <c r="B6" s="16" t="s">
        <v>48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0"/>
    </row>
    <row r="7" spans="1:26" s="25" customFormat="1" ht="17.25" customHeight="1">
      <c r="A7" s="10"/>
      <c r="B7" s="33" t="s">
        <v>21</v>
      </c>
      <c r="C7" s="34">
        <v>2082</v>
      </c>
      <c r="D7" s="34">
        <v>512</v>
      </c>
      <c r="E7" s="34">
        <v>523</v>
      </c>
      <c r="F7" s="34">
        <v>529</v>
      </c>
      <c r="G7" s="34">
        <v>528</v>
      </c>
      <c r="H7" s="65">
        <f>SUM(D7:G7)</f>
        <v>2092</v>
      </c>
      <c r="I7" s="34">
        <v>508</v>
      </c>
      <c r="J7" s="34">
        <v>533</v>
      </c>
      <c r="K7" s="34">
        <v>556</v>
      </c>
      <c r="L7" s="34">
        <v>582</v>
      </c>
      <c r="M7" s="65">
        <f>SUM(I7:L7)</f>
        <v>2179</v>
      </c>
      <c r="N7" s="250">
        <v>590</v>
      </c>
      <c r="O7" s="250">
        <v>578</v>
      </c>
      <c r="P7" s="250">
        <v>587</v>
      </c>
      <c r="Q7" s="250">
        <v>587</v>
      </c>
      <c r="R7" s="65">
        <f>SUM(N7:Q7)</f>
        <v>2342</v>
      </c>
      <c r="S7" s="250">
        <v>600</v>
      </c>
      <c r="T7" s="250">
        <v>620</v>
      </c>
      <c r="U7" s="250">
        <v>618</v>
      </c>
      <c r="V7" s="250">
        <v>647</v>
      </c>
      <c r="W7" s="65">
        <f>SUM(S7:V7)</f>
        <v>2485</v>
      </c>
      <c r="X7" s="250">
        <v>615</v>
      </c>
      <c r="Y7" s="250">
        <v>581</v>
      </c>
      <c r="Z7" s="10"/>
    </row>
    <row r="8" spans="1:26" s="25" customFormat="1" ht="17.25" customHeight="1">
      <c r="A8" s="10"/>
      <c r="B8" s="40" t="s">
        <v>3</v>
      </c>
      <c r="C8" s="56">
        <v>1217</v>
      </c>
      <c r="D8" s="56">
        <v>323</v>
      </c>
      <c r="E8" s="56">
        <v>313</v>
      </c>
      <c r="F8" s="56">
        <v>323</v>
      </c>
      <c r="G8" s="56">
        <v>319</v>
      </c>
      <c r="H8" s="78">
        <f>SUM(D8:G8)</f>
        <v>1278</v>
      </c>
      <c r="I8" s="56">
        <v>375</v>
      </c>
      <c r="J8" s="56">
        <v>346</v>
      </c>
      <c r="K8" s="56">
        <v>283</v>
      </c>
      <c r="L8" s="56">
        <v>314</v>
      </c>
      <c r="M8" s="78">
        <f>SUM(I8:L8)</f>
        <v>1318</v>
      </c>
      <c r="N8" s="261">
        <v>397</v>
      </c>
      <c r="O8" s="261">
        <v>391</v>
      </c>
      <c r="P8" s="261">
        <v>394</v>
      </c>
      <c r="Q8" s="261">
        <v>415</v>
      </c>
      <c r="R8" s="78">
        <f>SUM(N8:Q8)</f>
        <v>1597</v>
      </c>
      <c r="S8" s="261">
        <v>442</v>
      </c>
      <c r="T8" s="261">
        <v>367</v>
      </c>
      <c r="U8" s="261">
        <v>393</v>
      </c>
      <c r="V8" s="261">
        <v>444</v>
      </c>
      <c r="W8" s="78">
        <f>SUM(S8:V8)</f>
        <v>1646</v>
      </c>
      <c r="X8" s="261">
        <v>338</v>
      </c>
      <c r="Y8" s="261">
        <v>298</v>
      </c>
      <c r="Z8" s="10"/>
    </row>
    <row r="9" spans="1:26" s="25" customFormat="1" ht="17.25" customHeight="1" thickBot="1">
      <c r="A9" s="10"/>
      <c r="B9" s="50" t="s">
        <v>25</v>
      </c>
      <c r="C9" s="73">
        <f>IF((SUM(C7:C8))=C12,SUM(C7:C8),"Error")</f>
        <v>3299</v>
      </c>
      <c r="D9" s="73">
        <f aca="true" t="shared" si="0" ref="D9:Y9">IF((SUM(D7:D8))=D12,SUM(D7:D8),"Error")</f>
        <v>835</v>
      </c>
      <c r="E9" s="73">
        <f t="shared" si="0"/>
        <v>836</v>
      </c>
      <c r="F9" s="73">
        <f t="shared" si="0"/>
        <v>852</v>
      </c>
      <c r="G9" s="73">
        <f t="shared" si="0"/>
        <v>847</v>
      </c>
      <c r="H9" s="73">
        <f t="shared" si="0"/>
        <v>3370</v>
      </c>
      <c r="I9" s="73">
        <f t="shared" si="0"/>
        <v>883</v>
      </c>
      <c r="J9" s="73">
        <f t="shared" si="0"/>
        <v>879</v>
      </c>
      <c r="K9" s="73">
        <f t="shared" si="0"/>
        <v>839</v>
      </c>
      <c r="L9" s="73">
        <f t="shared" si="0"/>
        <v>896</v>
      </c>
      <c r="M9" s="73">
        <f t="shared" si="0"/>
        <v>3497</v>
      </c>
      <c r="N9" s="73">
        <f t="shared" si="0"/>
        <v>987</v>
      </c>
      <c r="O9" s="73">
        <f t="shared" si="0"/>
        <v>969</v>
      </c>
      <c r="P9" s="73">
        <f t="shared" si="0"/>
        <v>981</v>
      </c>
      <c r="Q9" s="73">
        <f t="shared" si="0"/>
        <v>1002</v>
      </c>
      <c r="R9" s="73">
        <f t="shared" si="0"/>
        <v>3939</v>
      </c>
      <c r="S9" s="73">
        <f t="shared" si="0"/>
        <v>1042</v>
      </c>
      <c r="T9" s="73">
        <f t="shared" si="0"/>
        <v>987</v>
      </c>
      <c r="U9" s="73">
        <f t="shared" si="0"/>
        <v>1011</v>
      </c>
      <c r="V9" s="73">
        <f t="shared" si="0"/>
        <v>1091</v>
      </c>
      <c r="W9" s="73">
        <f t="shared" si="0"/>
        <v>4131</v>
      </c>
      <c r="X9" s="73">
        <f t="shared" si="0"/>
        <v>953</v>
      </c>
      <c r="Y9" s="73">
        <f t="shared" si="0"/>
        <v>879</v>
      </c>
      <c r="Z9" s="10"/>
    </row>
    <row r="10" spans="1:26" ht="17.25" customHeight="1">
      <c r="A10" s="10"/>
      <c r="B10" s="14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82"/>
      <c r="S10" s="20"/>
      <c r="T10" s="20"/>
      <c r="U10" s="20"/>
      <c r="V10" s="20"/>
      <c r="W10" s="82"/>
      <c r="X10" s="20"/>
      <c r="Y10" s="20"/>
      <c r="Z10" s="10"/>
    </row>
    <row r="11" spans="1:26" ht="17.25" customHeight="1">
      <c r="A11" s="10"/>
      <c r="B11" s="16" t="s">
        <v>167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82"/>
      <c r="S11" s="20"/>
      <c r="T11" s="20"/>
      <c r="U11" s="20"/>
      <c r="V11" s="20"/>
      <c r="W11" s="82"/>
      <c r="X11" s="20"/>
      <c r="Y11" s="20"/>
      <c r="Z11" s="10"/>
    </row>
    <row r="12" spans="1:26" s="25" customFormat="1" ht="17.25" customHeight="1" thickBot="1">
      <c r="A12" s="10"/>
      <c r="B12" s="38" t="s">
        <v>25</v>
      </c>
      <c r="C12" s="29">
        <v>3299</v>
      </c>
      <c r="D12" s="29">
        <v>835</v>
      </c>
      <c r="E12" s="29">
        <v>836</v>
      </c>
      <c r="F12" s="29">
        <v>852</v>
      </c>
      <c r="G12" s="29">
        <v>847</v>
      </c>
      <c r="H12" s="62">
        <f>SUM(D12:G12)</f>
        <v>3370</v>
      </c>
      <c r="I12" s="29">
        <v>883</v>
      </c>
      <c r="J12" s="29">
        <v>879</v>
      </c>
      <c r="K12" s="29">
        <v>839</v>
      </c>
      <c r="L12" s="29">
        <v>896</v>
      </c>
      <c r="M12" s="62">
        <f>SUM(I12:L12)</f>
        <v>3497</v>
      </c>
      <c r="N12" s="247">
        <v>987</v>
      </c>
      <c r="O12" s="247">
        <v>969</v>
      </c>
      <c r="P12" s="247">
        <v>981</v>
      </c>
      <c r="Q12" s="247">
        <v>1002</v>
      </c>
      <c r="R12" s="62">
        <f aca="true" t="shared" si="1" ref="R12:R19">SUM(N12:Q12)</f>
        <v>3939</v>
      </c>
      <c r="S12" s="247">
        <v>1042</v>
      </c>
      <c r="T12" s="247">
        <v>987</v>
      </c>
      <c r="U12" s="247">
        <v>1011</v>
      </c>
      <c r="V12" s="247">
        <v>1091</v>
      </c>
      <c r="W12" s="62">
        <f aca="true" t="shared" si="2" ref="W12:W19">SUM(S12:V12)</f>
        <v>4131</v>
      </c>
      <c r="X12" s="247">
        <v>953</v>
      </c>
      <c r="Y12" s="247">
        <v>879</v>
      </c>
      <c r="Z12" s="10"/>
    </row>
    <row r="13" spans="1:26" s="25" customFormat="1" ht="17.25" customHeight="1" thickBot="1">
      <c r="A13" s="10"/>
      <c r="B13" s="38" t="s">
        <v>26</v>
      </c>
      <c r="C13" s="29">
        <v>122</v>
      </c>
      <c r="D13" s="29">
        <v>-19</v>
      </c>
      <c r="E13" s="29">
        <v>-44</v>
      </c>
      <c r="F13" s="29">
        <v>-10</v>
      </c>
      <c r="G13" s="29">
        <v>-23</v>
      </c>
      <c r="H13" s="62">
        <f aca="true" t="shared" si="3" ref="H13:H19">SUM(D13:G13)</f>
        <v>-96</v>
      </c>
      <c r="I13" s="29">
        <v>-8</v>
      </c>
      <c r="J13" s="29">
        <v>-5</v>
      </c>
      <c r="K13" s="29">
        <v>-17</v>
      </c>
      <c r="L13" s="29">
        <v>-24</v>
      </c>
      <c r="M13" s="62">
        <f aca="true" t="shared" si="4" ref="M13:M19">SUM(I13:L13)</f>
        <v>-54</v>
      </c>
      <c r="N13" s="247">
        <v>-10</v>
      </c>
      <c r="O13" s="247">
        <v>-28</v>
      </c>
      <c r="P13" s="247">
        <v>-16</v>
      </c>
      <c r="Q13" s="247">
        <v>-8</v>
      </c>
      <c r="R13" s="62">
        <f t="shared" si="1"/>
        <v>-62</v>
      </c>
      <c r="S13" s="247">
        <v>-9</v>
      </c>
      <c r="T13" s="247">
        <v>-5</v>
      </c>
      <c r="U13" s="247">
        <v>10</v>
      </c>
      <c r="V13" s="247">
        <v>17</v>
      </c>
      <c r="W13" s="62">
        <f t="shared" si="2"/>
        <v>13</v>
      </c>
      <c r="X13" s="247">
        <v>45</v>
      </c>
      <c r="Y13" s="247">
        <v>75</v>
      </c>
      <c r="Z13" s="10"/>
    </row>
    <row r="14" spans="1:26" s="25" customFormat="1" ht="17.25" customHeight="1">
      <c r="A14" s="10"/>
      <c r="B14" s="41" t="s">
        <v>27</v>
      </c>
      <c r="C14" s="59">
        <v>1083</v>
      </c>
      <c r="D14" s="59">
        <v>318</v>
      </c>
      <c r="E14" s="59">
        <v>301</v>
      </c>
      <c r="F14" s="59">
        <v>311</v>
      </c>
      <c r="G14" s="59">
        <v>291</v>
      </c>
      <c r="H14" s="77">
        <f t="shared" si="3"/>
        <v>1221</v>
      </c>
      <c r="I14" s="59">
        <v>336</v>
      </c>
      <c r="J14" s="59">
        <v>318</v>
      </c>
      <c r="K14" s="59">
        <v>281</v>
      </c>
      <c r="L14" s="59">
        <v>323</v>
      </c>
      <c r="M14" s="77">
        <f t="shared" si="4"/>
        <v>1258</v>
      </c>
      <c r="N14" s="262">
        <v>353</v>
      </c>
      <c r="O14" s="262">
        <v>339</v>
      </c>
      <c r="P14" s="262">
        <v>340</v>
      </c>
      <c r="Q14" s="262">
        <v>320</v>
      </c>
      <c r="R14" s="77">
        <f t="shared" si="1"/>
        <v>1352</v>
      </c>
      <c r="S14" s="262">
        <v>355</v>
      </c>
      <c r="T14" s="262">
        <v>346</v>
      </c>
      <c r="U14" s="262">
        <v>332</v>
      </c>
      <c r="V14" s="262">
        <v>252</v>
      </c>
      <c r="W14" s="77">
        <f t="shared" si="2"/>
        <v>1285</v>
      </c>
      <c r="X14" s="262">
        <v>328</v>
      </c>
      <c r="Y14" s="262">
        <v>313</v>
      </c>
      <c r="Z14" s="10"/>
    </row>
    <row r="15" spans="1:26" s="25" customFormat="1" ht="17.25" customHeight="1">
      <c r="A15" s="10"/>
      <c r="B15" s="33" t="s">
        <v>28</v>
      </c>
      <c r="C15" s="34">
        <v>879</v>
      </c>
      <c r="D15" s="34">
        <v>179</v>
      </c>
      <c r="E15" s="34">
        <v>220</v>
      </c>
      <c r="F15" s="34">
        <v>206</v>
      </c>
      <c r="G15" s="34">
        <v>227</v>
      </c>
      <c r="H15" s="65">
        <f t="shared" si="3"/>
        <v>832</v>
      </c>
      <c r="I15" s="34">
        <v>181</v>
      </c>
      <c r="J15" s="34">
        <v>191</v>
      </c>
      <c r="K15" s="34">
        <v>206</v>
      </c>
      <c r="L15" s="34">
        <v>233</v>
      </c>
      <c r="M15" s="65">
        <f t="shared" si="4"/>
        <v>811</v>
      </c>
      <c r="N15" s="250">
        <v>164</v>
      </c>
      <c r="O15" s="250">
        <v>245</v>
      </c>
      <c r="P15" s="250">
        <v>236</v>
      </c>
      <c r="Q15" s="250">
        <v>255</v>
      </c>
      <c r="R15" s="65">
        <f t="shared" si="1"/>
        <v>900</v>
      </c>
      <c r="S15" s="250">
        <v>204</v>
      </c>
      <c r="T15" s="250">
        <v>225</v>
      </c>
      <c r="U15" s="250">
        <v>243</v>
      </c>
      <c r="V15" s="250">
        <v>278</v>
      </c>
      <c r="W15" s="65">
        <f t="shared" si="2"/>
        <v>950</v>
      </c>
      <c r="X15" s="250">
        <v>208</v>
      </c>
      <c r="Y15" s="250">
        <v>189</v>
      </c>
      <c r="Z15" s="10"/>
    </row>
    <row r="16" spans="1:26" s="25" customFormat="1" ht="17.25" customHeight="1">
      <c r="A16" s="10"/>
      <c r="B16" s="40" t="s">
        <v>29</v>
      </c>
      <c r="C16" s="56">
        <v>80</v>
      </c>
      <c r="D16" s="56">
        <v>26</v>
      </c>
      <c r="E16" s="56">
        <v>23</v>
      </c>
      <c r="F16" s="56">
        <v>29</v>
      </c>
      <c r="G16" s="56">
        <v>30</v>
      </c>
      <c r="H16" s="78">
        <f t="shared" si="3"/>
        <v>108</v>
      </c>
      <c r="I16" s="56">
        <v>29</v>
      </c>
      <c r="J16" s="56">
        <v>31</v>
      </c>
      <c r="K16" s="56">
        <v>31</v>
      </c>
      <c r="L16" s="56">
        <v>32</v>
      </c>
      <c r="M16" s="78">
        <f t="shared" si="4"/>
        <v>123</v>
      </c>
      <c r="N16" s="261">
        <v>29</v>
      </c>
      <c r="O16" s="261">
        <v>33</v>
      </c>
      <c r="P16" s="261">
        <v>32</v>
      </c>
      <c r="Q16" s="261">
        <v>34</v>
      </c>
      <c r="R16" s="78">
        <f t="shared" si="1"/>
        <v>128</v>
      </c>
      <c r="S16" s="261">
        <v>28</v>
      </c>
      <c r="T16" s="261">
        <v>31</v>
      </c>
      <c r="U16" s="261">
        <v>26</v>
      </c>
      <c r="V16" s="261">
        <v>31</v>
      </c>
      <c r="W16" s="78">
        <f t="shared" si="2"/>
        <v>116</v>
      </c>
      <c r="X16" s="261">
        <v>26</v>
      </c>
      <c r="Y16" s="261">
        <v>29</v>
      </c>
      <c r="Z16" s="10"/>
    </row>
    <row r="17" spans="1:26" s="25" customFormat="1" ht="17.25" customHeight="1">
      <c r="A17" s="10"/>
      <c r="B17" s="41" t="s">
        <v>30</v>
      </c>
      <c r="C17" s="72">
        <f>+C15+C16</f>
        <v>959</v>
      </c>
      <c r="D17" s="72">
        <f>+D15+D16</f>
        <v>205</v>
      </c>
      <c r="E17" s="72">
        <f>+E15+E16</f>
        <v>243</v>
      </c>
      <c r="F17" s="72">
        <f>+F15+F16</f>
        <v>235</v>
      </c>
      <c r="G17" s="72">
        <f>+G15+G16</f>
        <v>257</v>
      </c>
      <c r="H17" s="72">
        <f t="shared" si="3"/>
        <v>940</v>
      </c>
      <c r="I17" s="72">
        <f>+I15+I16</f>
        <v>210</v>
      </c>
      <c r="J17" s="72">
        <f>+J15+J16</f>
        <v>222</v>
      </c>
      <c r="K17" s="72">
        <f>+K15+K16</f>
        <v>237</v>
      </c>
      <c r="L17" s="72">
        <f>+L15+L16</f>
        <v>265</v>
      </c>
      <c r="M17" s="72">
        <f t="shared" si="4"/>
        <v>934</v>
      </c>
      <c r="N17" s="72">
        <f>+N15+N16</f>
        <v>193</v>
      </c>
      <c r="O17" s="72">
        <f>+O15+O16</f>
        <v>278</v>
      </c>
      <c r="P17" s="72">
        <f>+P15+P16</f>
        <v>268</v>
      </c>
      <c r="Q17" s="72">
        <f>+Q15+Q16</f>
        <v>289</v>
      </c>
      <c r="R17" s="72">
        <f t="shared" si="1"/>
        <v>1028</v>
      </c>
      <c r="S17" s="72">
        <f>+S15+S16</f>
        <v>232</v>
      </c>
      <c r="T17" s="72">
        <f>+T15+T16</f>
        <v>256</v>
      </c>
      <c r="U17" s="72">
        <f>+U15+U16</f>
        <v>269</v>
      </c>
      <c r="V17" s="72">
        <f>+V15+V16</f>
        <v>309</v>
      </c>
      <c r="W17" s="72">
        <f t="shared" si="2"/>
        <v>1066</v>
      </c>
      <c r="X17" s="72">
        <f>+X15+X16</f>
        <v>234</v>
      </c>
      <c r="Y17" s="72">
        <f>+Y15+Y16</f>
        <v>218</v>
      </c>
      <c r="Z17" s="10"/>
    </row>
    <row r="18" spans="1:26" s="25" customFormat="1" ht="17.25" customHeight="1" thickBot="1">
      <c r="A18" s="10"/>
      <c r="B18" s="38" t="s">
        <v>31</v>
      </c>
      <c r="C18" s="62">
        <f>+C14+C17</f>
        <v>2042</v>
      </c>
      <c r="D18" s="62">
        <f>+D14+D17</f>
        <v>523</v>
      </c>
      <c r="E18" s="62">
        <f>+E14+E17</f>
        <v>544</v>
      </c>
      <c r="F18" s="62">
        <f>+F14+F17</f>
        <v>546</v>
      </c>
      <c r="G18" s="62">
        <f>+G14+G17</f>
        <v>548</v>
      </c>
      <c r="H18" s="62">
        <f t="shared" si="3"/>
        <v>2161</v>
      </c>
      <c r="I18" s="62">
        <f>+I14+I17</f>
        <v>546</v>
      </c>
      <c r="J18" s="62">
        <f>+J14+J17</f>
        <v>540</v>
      </c>
      <c r="K18" s="62">
        <f>+K14+K17</f>
        <v>518</v>
      </c>
      <c r="L18" s="62">
        <f>+L14+L17</f>
        <v>588</v>
      </c>
      <c r="M18" s="62">
        <f t="shared" si="4"/>
        <v>2192</v>
      </c>
      <c r="N18" s="62">
        <f>+N14+N17</f>
        <v>546</v>
      </c>
      <c r="O18" s="62">
        <f>+O14+O17</f>
        <v>617</v>
      </c>
      <c r="P18" s="62">
        <f>+P14+P17</f>
        <v>608</v>
      </c>
      <c r="Q18" s="62">
        <f>+Q14+Q17</f>
        <v>609</v>
      </c>
      <c r="R18" s="62">
        <f t="shared" si="1"/>
        <v>2380</v>
      </c>
      <c r="S18" s="62">
        <f>+S14+S17</f>
        <v>587</v>
      </c>
      <c r="T18" s="62">
        <f>+T14+T17</f>
        <v>602</v>
      </c>
      <c r="U18" s="62">
        <f>+U14+U17</f>
        <v>601</v>
      </c>
      <c r="V18" s="62">
        <f>+V14+V17</f>
        <v>561</v>
      </c>
      <c r="W18" s="62">
        <f t="shared" si="2"/>
        <v>2351</v>
      </c>
      <c r="X18" s="62">
        <f>+X14+X17</f>
        <v>562</v>
      </c>
      <c r="Y18" s="62">
        <f>+Y14+Y17</f>
        <v>531</v>
      </c>
      <c r="Z18" s="10"/>
    </row>
    <row r="19" spans="1:26" s="25" customFormat="1" ht="17.25" customHeight="1" thickBot="1">
      <c r="A19" s="10"/>
      <c r="B19" s="60" t="s">
        <v>158</v>
      </c>
      <c r="C19" s="62">
        <f>+C12-C13-C18</f>
        <v>1135</v>
      </c>
      <c r="D19" s="62">
        <f>+D12-D13-D18</f>
        <v>331</v>
      </c>
      <c r="E19" s="62">
        <f>+E12-E13-E18</f>
        <v>336</v>
      </c>
      <c r="F19" s="62">
        <f>+F12-F13-F18</f>
        <v>316</v>
      </c>
      <c r="G19" s="62">
        <f>+G12-G13-G18</f>
        <v>322</v>
      </c>
      <c r="H19" s="62">
        <f t="shared" si="3"/>
        <v>1305</v>
      </c>
      <c r="I19" s="62">
        <f>+I12-I13-I18</f>
        <v>345</v>
      </c>
      <c r="J19" s="62">
        <f>+J12-J13-J18</f>
        <v>344</v>
      </c>
      <c r="K19" s="62">
        <f>+K12-K13-K18</f>
        <v>338</v>
      </c>
      <c r="L19" s="62">
        <f>+L12-L13-L18</f>
        <v>332</v>
      </c>
      <c r="M19" s="62">
        <f t="shared" si="4"/>
        <v>1359</v>
      </c>
      <c r="N19" s="62">
        <f>+N12-N13-N18</f>
        <v>451</v>
      </c>
      <c r="O19" s="62">
        <f>+O12-O13-O18</f>
        <v>380</v>
      </c>
      <c r="P19" s="62">
        <f>+P12-P13-P18</f>
        <v>389</v>
      </c>
      <c r="Q19" s="62">
        <f>+Q12-Q13-Q18</f>
        <v>401</v>
      </c>
      <c r="R19" s="62">
        <f t="shared" si="1"/>
        <v>1621</v>
      </c>
      <c r="S19" s="62">
        <f>+S12-S13-S18</f>
        <v>464</v>
      </c>
      <c r="T19" s="62">
        <f>+T12-T13-T18</f>
        <v>390</v>
      </c>
      <c r="U19" s="62">
        <f>+U12-U13-U18</f>
        <v>400</v>
      </c>
      <c r="V19" s="62">
        <f>+V12-V13-V18</f>
        <v>513</v>
      </c>
      <c r="W19" s="62">
        <f t="shared" si="2"/>
        <v>1767</v>
      </c>
      <c r="X19" s="62">
        <f>+X12-X13-X18</f>
        <v>346</v>
      </c>
      <c r="Y19" s="62">
        <f>+Y12-Y13-Y18</f>
        <v>273</v>
      </c>
      <c r="Z19" s="10"/>
    </row>
    <row r="20" spans="1:26" ht="17.25" customHeight="1">
      <c r="A20" s="10"/>
      <c r="B20" s="1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10"/>
    </row>
    <row r="21" spans="1:26" ht="17.25" customHeight="1">
      <c r="A21" s="10"/>
      <c r="B21" s="16" t="s">
        <v>168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10"/>
    </row>
    <row r="22" spans="1:26" ht="17.25" customHeight="1">
      <c r="A22" s="10"/>
      <c r="B22" s="41" t="s">
        <v>64</v>
      </c>
      <c r="C22" s="74">
        <f aca="true" t="shared" si="5" ref="C22:M22">+C17/C12*100</f>
        <v>29.1</v>
      </c>
      <c r="D22" s="74">
        <f t="shared" si="5"/>
        <v>24.6</v>
      </c>
      <c r="E22" s="74">
        <f t="shared" si="5"/>
        <v>29.1</v>
      </c>
      <c r="F22" s="74">
        <f t="shared" si="5"/>
        <v>27.6</v>
      </c>
      <c r="G22" s="74">
        <f t="shared" si="5"/>
        <v>30.3</v>
      </c>
      <c r="H22" s="74">
        <f t="shared" si="5"/>
        <v>27.9</v>
      </c>
      <c r="I22" s="74">
        <f t="shared" si="5"/>
        <v>23.8</v>
      </c>
      <c r="J22" s="74">
        <f t="shared" si="5"/>
        <v>25.3</v>
      </c>
      <c r="K22" s="74">
        <f t="shared" si="5"/>
        <v>28.2</v>
      </c>
      <c r="L22" s="74">
        <f t="shared" si="5"/>
        <v>29.6</v>
      </c>
      <c r="M22" s="74">
        <f t="shared" si="5"/>
        <v>26.7</v>
      </c>
      <c r="N22" s="74">
        <f aca="true" t="shared" si="6" ref="N22:S22">+N17/N12*100</f>
        <v>19.6</v>
      </c>
      <c r="O22" s="74">
        <f t="shared" si="6"/>
        <v>28.7</v>
      </c>
      <c r="P22" s="74">
        <f t="shared" si="6"/>
        <v>27.3</v>
      </c>
      <c r="Q22" s="74">
        <f t="shared" si="6"/>
        <v>28.8</v>
      </c>
      <c r="R22" s="74">
        <f t="shared" si="6"/>
        <v>26.1</v>
      </c>
      <c r="S22" s="74">
        <f t="shared" si="6"/>
        <v>22.3</v>
      </c>
      <c r="T22" s="74">
        <f aca="true" t="shared" si="7" ref="T22:Y22">+T17/T12*100</f>
        <v>25.9</v>
      </c>
      <c r="U22" s="74">
        <f t="shared" si="7"/>
        <v>26.6</v>
      </c>
      <c r="V22" s="74">
        <f t="shared" si="7"/>
        <v>28.3</v>
      </c>
      <c r="W22" s="74">
        <f t="shared" si="7"/>
        <v>25.8</v>
      </c>
      <c r="X22" s="74">
        <f t="shared" si="7"/>
        <v>24.6</v>
      </c>
      <c r="Y22" s="74">
        <f t="shared" si="7"/>
        <v>24.8</v>
      </c>
      <c r="Z22" s="10"/>
    </row>
    <row r="23" spans="1:26" ht="17.25" customHeight="1">
      <c r="A23" s="10"/>
      <c r="B23" s="41" t="s">
        <v>65</v>
      </c>
      <c r="C23" s="74">
        <f aca="true" t="shared" si="8" ref="C23:M23">+C18/C12*100</f>
        <v>61.9</v>
      </c>
      <c r="D23" s="74">
        <f t="shared" si="8"/>
        <v>62.6</v>
      </c>
      <c r="E23" s="74">
        <f t="shared" si="8"/>
        <v>65.1</v>
      </c>
      <c r="F23" s="74">
        <f t="shared" si="8"/>
        <v>64.1</v>
      </c>
      <c r="G23" s="74">
        <f t="shared" si="8"/>
        <v>64.7</v>
      </c>
      <c r="H23" s="74">
        <f t="shared" si="8"/>
        <v>64.1</v>
      </c>
      <c r="I23" s="74">
        <f t="shared" si="8"/>
        <v>61.8</v>
      </c>
      <c r="J23" s="74">
        <f t="shared" si="8"/>
        <v>61.4</v>
      </c>
      <c r="K23" s="74">
        <f t="shared" si="8"/>
        <v>61.7</v>
      </c>
      <c r="L23" s="74">
        <f t="shared" si="8"/>
        <v>65.6</v>
      </c>
      <c r="M23" s="74">
        <f t="shared" si="8"/>
        <v>62.7</v>
      </c>
      <c r="N23" s="74">
        <f aca="true" t="shared" si="9" ref="N23:S23">+N18/N12*100</f>
        <v>55.3</v>
      </c>
      <c r="O23" s="74">
        <f t="shared" si="9"/>
        <v>63.7</v>
      </c>
      <c r="P23" s="74">
        <f t="shared" si="9"/>
        <v>62</v>
      </c>
      <c r="Q23" s="74">
        <f t="shared" si="9"/>
        <v>60.8</v>
      </c>
      <c r="R23" s="74">
        <f t="shared" si="9"/>
        <v>60.4</v>
      </c>
      <c r="S23" s="74">
        <f t="shared" si="9"/>
        <v>56.3</v>
      </c>
      <c r="T23" s="74">
        <f aca="true" t="shared" si="10" ref="T23:Y23">+T18/T12*100</f>
        <v>61</v>
      </c>
      <c r="U23" s="74">
        <f t="shared" si="10"/>
        <v>59.4</v>
      </c>
      <c r="V23" s="74">
        <f t="shared" si="10"/>
        <v>51.4</v>
      </c>
      <c r="W23" s="74">
        <f t="shared" si="10"/>
        <v>56.9</v>
      </c>
      <c r="X23" s="74">
        <f t="shared" si="10"/>
        <v>59</v>
      </c>
      <c r="Y23" s="74">
        <f t="shared" si="10"/>
        <v>60.4</v>
      </c>
      <c r="Z23" s="10"/>
    </row>
    <row r="24" spans="1:26" ht="17.25" customHeight="1" thickBot="1">
      <c r="A24" s="10"/>
      <c r="B24" s="85" t="s">
        <v>66</v>
      </c>
      <c r="C24" s="93">
        <f aca="true" t="shared" si="11" ref="C24:M24">+C19/C12*100</f>
        <v>34.4</v>
      </c>
      <c r="D24" s="93">
        <f t="shared" si="11"/>
        <v>39.6</v>
      </c>
      <c r="E24" s="93">
        <f t="shared" si="11"/>
        <v>40.2</v>
      </c>
      <c r="F24" s="93">
        <f t="shared" si="11"/>
        <v>37.1</v>
      </c>
      <c r="G24" s="93">
        <f t="shared" si="11"/>
        <v>38</v>
      </c>
      <c r="H24" s="93">
        <f t="shared" si="11"/>
        <v>38.7</v>
      </c>
      <c r="I24" s="93">
        <f t="shared" si="11"/>
        <v>39.1</v>
      </c>
      <c r="J24" s="93">
        <f t="shared" si="11"/>
        <v>39.1</v>
      </c>
      <c r="K24" s="93">
        <f t="shared" si="11"/>
        <v>40.3</v>
      </c>
      <c r="L24" s="93">
        <f t="shared" si="11"/>
        <v>37.1</v>
      </c>
      <c r="M24" s="93">
        <f t="shared" si="11"/>
        <v>38.9</v>
      </c>
      <c r="N24" s="93">
        <f aca="true" t="shared" si="12" ref="N24:S24">+N19/N12*100</f>
        <v>45.7</v>
      </c>
      <c r="O24" s="93">
        <f t="shared" si="12"/>
        <v>39.2</v>
      </c>
      <c r="P24" s="93">
        <f t="shared" si="12"/>
        <v>39.7</v>
      </c>
      <c r="Q24" s="93">
        <f t="shared" si="12"/>
        <v>40</v>
      </c>
      <c r="R24" s="93">
        <f t="shared" si="12"/>
        <v>41.2</v>
      </c>
      <c r="S24" s="93">
        <f t="shared" si="12"/>
        <v>44.5</v>
      </c>
      <c r="T24" s="93">
        <f aca="true" t="shared" si="13" ref="T24:Y24">+T19/T12*100</f>
        <v>39.5</v>
      </c>
      <c r="U24" s="93">
        <f t="shared" si="13"/>
        <v>39.6</v>
      </c>
      <c r="V24" s="93">
        <f t="shared" si="13"/>
        <v>47</v>
      </c>
      <c r="W24" s="93">
        <f t="shared" si="13"/>
        <v>42.8</v>
      </c>
      <c r="X24" s="93">
        <f t="shared" si="13"/>
        <v>36.3</v>
      </c>
      <c r="Y24" s="93">
        <f t="shared" si="13"/>
        <v>31.1</v>
      </c>
      <c r="Z24" s="10"/>
    </row>
    <row r="25" spans="1:26" ht="17.25" customHeight="1">
      <c r="A25" s="10"/>
      <c r="B25" s="1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10"/>
    </row>
    <row r="26" spans="1:26" ht="12" customHeight="1">
      <c r="A26" s="10"/>
      <c r="B26" s="16" t="s">
        <v>86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10"/>
    </row>
    <row r="27" spans="1:26" s="25" customFormat="1" ht="30.75" customHeight="1" thickBot="1">
      <c r="A27" s="10"/>
      <c r="B27" s="400" t="s">
        <v>146</v>
      </c>
      <c r="C27" s="104">
        <v>4671</v>
      </c>
      <c r="D27" s="104">
        <v>4749</v>
      </c>
      <c r="E27" s="104">
        <v>4927</v>
      </c>
      <c r="F27" s="104">
        <v>5044</v>
      </c>
      <c r="G27" s="104">
        <v>4968</v>
      </c>
      <c r="H27" s="104">
        <v>4892</v>
      </c>
      <c r="I27" s="104">
        <v>4831</v>
      </c>
      <c r="J27" s="104">
        <v>4827</v>
      </c>
      <c r="K27" s="104">
        <v>4896</v>
      </c>
      <c r="L27" s="104">
        <v>4866</v>
      </c>
      <c r="M27" s="104">
        <v>4852</v>
      </c>
      <c r="N27" s="104">
        <v>4601</v>
      </c>
      <c r="O27" s="104">
        <v>4398</v>
      </c>
      <c r="P27" s="104">
        <v>4437</v>
      </c>
      <c r="Q27" s="104">
        <v>4525</v>
      </c>
      <c r="R27" s="104">
        <v>4531</v>
      </c>
      <c r="S27" s="104">
        <v>4420</v>
      </c>
      <c r="T27" s="104">
        <v>4341</v>
      </c>
      <c r="U27" s="104">
        <v>4541</v>
      </c>
      <c r="V27" s="104">
        <v>4686</v>
      </c>
      <c r="W27" s="104">
        <v>4526</v>
      </c>
      <c r="X27" s="104">
        <v>4708</v>
      </c>
      <c r="Y27" s="104">
        <v>4671</v>
      </c>
      <c r="Z27" s="404"/>
    </row>
    <row r="28" spans="1:26" s="25" customFormat="1" ht="31.5" customHeight="1" thickBot="1">
      <c r="A28" s="10"/>
      <c r="B28" s="400" t="s">
        <v>145</v>
      </c>
      <c r="C28" s="105">
        <v>24.3</v>
      </c>
      <c r="D28" s="105">
        <v>27.9</v>
      </c>
      <c r="E28" s="105">
        <v>27.3</v>
      </c>
      <c r="F28" s="105">
        <v>25.1</v>
      </c>
      <c r="G28" s="105">
        <v>26</v>
      </c>
      <c r="H28" s="105">
        <v>26.7</v>
      </c>
      <c r="I28" s="105">
        <v>28.6</v>
      </c>
      <c r="J28" s="105">
        <v>28.6</v>
      </c>
      <c r="K28" s="105">
        <v>27.7</v>
      </c>
      <c r="L28" s="105">
        <v>27.4</v>
      </c>
      <c r="M28" s="105">
        <v>28.1</v>
      </c>
      <c r="N28" s="402">
        <v>39.3</v>
      </c>
      <c r="O28" s="402">
        <v>34.6</v>
      </c>
      <c r="P28" s="402">
        <v>35.1</v>
      </c>
      <c r="Q28" s="402">
        <v>35.5</v>
      </c>
      <c r="R28" s="105">
        <v>35.8</v>
      </c>
      <c r="S28" s="402">
        <v>42</v>
      </c>
      <c r="T28" s="402">
        <v>36</v>
      </c>
      <c r="U28" s="402">
        <v>35.3</v>
      </c>
      <c r="V28" s="402">
        <v>43.8</v>
      </c>
      <c r="W28" s="105">
        <v>39.1</v>
      </c>
      <c r="X28" s="402">
        <v>29.4</v>
      </c>
      <c r="Y28" s="402">
        <v>23.4</v>
      </c>
      <c r="Z28" s="404"/>
    </row>
    <row r="29" spans="1:26" ht="17.25" customHeight="1">
      <c r="A29" s="10"/>
      <c r="B29" s="1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10"/>
    </row>
    <row r="30" spans="1:26" ht="17.25" customHeight="1">
      <c r="A30" s="10"/>
      <c r="B30" s="16" t="s">
        <v>68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10"/>
    </row>
    <row r="31" spans="1:26" ht="17.25" customHeight="1">
      <c r="A31" s="10"/>
      <c r="B31" s="41" t="s">
        <v>69</v>
      </c>
      <c r="C31" s="43">
        <v>96031</v>
      </c>
      <c r="D31" s="155"/>
      <c r="E31" s="155"/>
      <c r="F31" s="155"/>
      <c r="G31" s="43">
        <v>114904</v>
      </c>
      <c r="H31" s="43">
        <v>114904</v>
      </c>
      <c r="I31" s="43">
        <v>111476</v>
      </c>
      <c r="J31" s="43">
        <v>109836</v>
      </c>
      <c r="K31" s="43">
        <v>109965</v>
      </c>
      <c r="L31" s="43">
        <v>111010</v>
      </c>
      <c r="M31" s="43">
        <v>111010</v>
      </c>
      <c r="N31" s="255">
        <v>106282</v>
      </c>
      <c r="O31" s="255">
        <v>108237</v>
      </c>
      <c r="P31" s="255">
        <v>109447</v>
      </c>
      <c r="Q31" s="255">
        <v>107929</v>
      </c>
      <c r="R31" s="72">
        <f>+Q31</f>
        <v>107929</v>
      </c>
      <c r="S31" s="255">
        <v>109186</v>
      </c>
      <c r="T31" s="255">
        <v>112355</v>
      </c>
      <c r="U31" s="255">
        <v>117438</v>
      </c>
      <c r="V31" s="255">
        <v>112752</v>
      </c>
      <c r="W31" s="72">
        <f>+V31</f>
        <v>112752</v>
      </c>
      <c r="X31" s="255">
        <v>113047</v>
      </c>
      <c r="Y31" s="255">
        <v>111956</v>
      </c>
      <c r="Z31" s="10"/>
    </row>
    <row r="32" spans="1:26" ht="17.25" customHeight="1">
      <c r="A32" s="10"/>
      <c r="B32" s="18" t="s">
        <v>70</v>
      </c>
      <c r="C32" s="155"/>
      <c r="D32" s="155"/>
      <c r="E32" s="155"/>
      <c r="F32" s="155"/>
      <c r="G32" s="43">
        <v>92567</v>
      </c>
      <c r="H32" s="43">
        <v>92567</v>
      </c>
      <c r="I32" s="43">
        <v>94116</v>
      </c>
      <c r="J32" s="43">
        <v>92359</v>
      </c>
      <c r="K32" s="43">
        <v>94338</v>
      </c>
      <c r="L32" s="43">
        <v>94514</v>
      </c>
      <c r="M32" s="43">
        <v>94514</v>
      </c>
      <c r="N32" s="255">
        <v>94622</v>
      </c>
      <c r="O32" s="255">
        <v>96770</v>
      </c>
      <c r="P32" s="255">
        <v>97256</v>
      </c>
      <c r="Q32" s="255">
        <v>99241</v>
      </c>
      <c r="R32" s="72">
        <f>+Q32</f>
        <v>99241</v>
      </c>
      <c r="S32" s="255">
        <v>99931</v>
      </c>
      <c r="T32" s="255">
        <v>101549</v>
      </c>
      <c r="U32" s="255">
        <v>104562</v>
      </c>
      <c r="V32" s="255">
        <v>103399</v>
      </c>
      <c r="W32" s="72">
        <f>+V32</f>
        <v>103399</v>
      </c>
      <c r="X32" s="255">
        <v>105104</v>
      </c>
      <c r="Y32" s="255">
        <v>104671</v>
      </c>
      <c r="Z32" s="10"/>
    </row>
    <row r="33" spans="1:26" ht="17.25" customHeight="1" thickBot="1">
      <c r="A33" s="10"/>
      <c r="B33" s="85" t="s">
        <v>71</v>
      </c>
      <c r="C33" s="160"/>
      <c r="D33" s="160"/>
      <c r="E33" s="160"/>
      <c r="F33" s="160"/>
      <c r="G33" s="160"/>
      <c r="H33" s="104">
        <v>180</v>
      </c>
      <c r="I33" s="87">
        <v>181</v>
      </c>
      <c r="J33" s="87">
        <v>181</v>
      </c>
      <c r="K33" s="87">
        <v>181</v>
      </c>
      <c r="L33" s="87">
        <v>181</v>
      </c>
      <c r="M33" s="87">
        <v>181</v>
      </c>
      <c r="N33" s="256">
        <v>181</v>
      </c>
      <c r="O33" s="256">
        <v>181</v>
      </c>
      <c r="P33" s="256">
        <v>181</v>
      </c>
      <c r="Q33" s="256">
        <v>181</v>
      </c>
      <c r="R33" s="94">
        <f>+Q33</f>
        <v>181</v>
      </c>
      <c r="S33" s="256">
        <v>181</v>
      </c>
      <c r="T33" s="256">
        <v>181</v>
      </c>
      <c r="U33" s="256">
        <v>181</v>
      </c>
      <c r="V33" s="256">
        <v>181</v>
      </c>
      <c r="W33" s="94">
        <f>+V33</f>
        <v>181</v>
      </c>
      <c r="X33" s="256">
        <v>181</v>
      </c>
      <c r="Y33" s="256">
        <v>181</v>
      </c>
      <c r="Z33" s="10"/>
    </row>
    <row r="34" spans="1:26" ht="17.25" customHeight="1">
      <c r="A34" s="10"/>
      <c r="B34" s="1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59"/>
      <c r="Q34" s="259"/>
      <c r="R34" s="20"/>
      <c r="S34" s="259"/>
      <c r="T34" s="259"/>
      <c r="U34" s="259"/>
      <c r="V34" s="259"/>
      <c r="W34" s="20"/>
      <c r="X34" s="259"/>
      <c r="Y34" s="259"/>
      <c r="Z34" s="10"/>
    </row>
    <row r="35" spans="1:26" ht="11.25" customHeight="1">
      <c r="A35" s="10"/>
      <c r="B35" s="16" t="s">
        <v>87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59"/>
      <c r="Q35" s="259"/>
      <c r="R35" s="20"/>
      <c r="S35" s="259"/>
      <c r="T35" s="259"/>
      <c r="U35" s="259"/>
      <c r="V35" s="259"/>
      <c r="W35" s="20"/>
      <c r="X35" s="259"/>
      <c r="Y35" s="259"/>
      <c r="Z35" s="10"/>
    </row>
    <row r="36" spans="1:26" ht="17.25" customHeight="1" thickBot="1">
      <c r="A36" s="10"/>
      <c r="B36" s="85" t="s">
        <v>88</v>
      </c>
      <c r="C36" s="160"/>
      <c r="D36" s="160"/>
      <c r="E36" s="160"/>
      <c r="F36" s="160"/>
      <c r="G36" s="160"/>
      <c r="H36" s="160"/>
      <c r="I36" s="87">
        <v>8600</v>
      </c>
      <c r="J36" s="87">
        <v>8700</v>
      </c>
      <c r="K36" s="87">
        <v>8800</v>
      </c>
      <c r="L36" s="87">
        <v>8800</v>
      </c>
      <c r="M36" s="87">
        <v>8800</v>
      </c>
      <c r="N36" s="94">
        <f>+'Core Results'!N45</f>
        <v>8800</v>
      </c>
      <c r="O36" s="94">
        <f>+'Core Results'!O45</f>
        <v>8800</v>
      </c>
      <c r="P36" s="94">
        <f>+'Core Results'!P45</f>
        <v>8900</v>
      </c>
      <c r="Q36" s="94">
        <f>+'Core Results'!Q45</f>
        <v>8900</v>
      </c>
      <c r="R36" s="94">
        <f>+Q36</f>
        <v>8900</v>
      </c>
      <c r="S36" s="94">
        <f>+'Core Results'!S45</f>
        <v>9000</v>
      </c>
      <c r="T36" s="94">
        <f>+'Core Results'!T45</f>
        <v>9000</v>
      </c>
      <c r="U36" s="94">
        <f>+'Core Results'!U45</f>
        <v>9100</v>
      </c>
      <c r="V36" s="94">
        <f>+'Core Results'!V45</f>
        <v>9000</v>
      </c>
      <c r="W36" s="94">
        <f>+V36</f>
        <v>9000</v>
      </c>
      <c r="X36" s="94">
        <f>+'Core Results'!X45</f>
        <v>8800</v>
      </c>
      <c r="Y36" s="94">
        <f>+'Core Results'!Y45</f>
        <v>8700</v>
      </c>
      <c r="Z36" s="10"/>
    </row>
    <row r="37" spans="1:26" ht="17.25" customHeight="1">
      <c r="A37" s="10"/>
      <c r="B37" s="1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59"/>
      <c r="P37" s="259"/>
      <c r="Q37" s="259"/>
      <c r="R37" s="20"/>
      <c r="S37" s="259"/>
      <c r="T37" s="259"/>
      <c r="U37" s="259"/>
      <c r="V37" s="259"/>
      <c r="W37" s="20"/>
      <c r="X37" s="259"/>
      <c r="Y37" s="259"/>
      <c r="Z37" s="10"/>
    </row>
    <row r="38" spans="1:26" ht="17.25" customHeight="1">
      <c r="A38" s="10"/>
      <c r="B38" s="16" t="s">
        <v>57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59"/>
      <c r="P38" s="259"/>
      <c r="Q38" s="259"/>
      <c r="R38" s="20"/>
      <c r="S38" s="259"/>
      <c r="T38" s="259"/>
      <c r="U38" s="259"/>
      <c r="V38" s="259"/>
      <c r="W38" s="20"/>
      <c r="X38" s="259"/>
      <c r="Y38" s="259"/>
      <c r="Z38" s="10"/>
    </row>
    <row r="39" spans="1:26" ht="17.25" customHeight="1" thickBot="1">
      <c r="A39" s="10"/>
      <c r="B39" s="46" t="s">
        <v>57</v>
      </c>
      <c r="C39" s="49">
        <v>214</v>
      </c>
      <c r="D39" s="49">
        <v>214</v>
      </c>
      <c r="E39" s="49">
        <v>214</v>
      </c>
      <c r="F39" s="49">
        <v>215</v>
      </c>
      <c r="G39" s="49">
        <v>215</v>
      </c>
      <c r="H39" s="49">
        <v>215</v>
      </c>
      <c r="I39" s="49">
        <v>215</v>
      </c>
      <c r="J39" s="49">
        <v>215</v>
      </c>
      <c r="K39" s="49">
        <v>215</v>
      </c>
      <c r="L39" s="49">
        <v>215</v>
      </c>
      <c r="M39" s="49">
        <v>215</v>
      </c>
      <c r="N39" s="220">
        <v>216</v>
      </c>
      <c r="O39" s="220">
        <v>216</v>
      </c>
      <c r="P39" s="220">
        <v>216</v>
      </c>
      <c r="Q39" s="220">
        <v>216</v>
      </c>
      <c r="R39" s="100">
        <f>+Q39</f>
        <v>216</v>
      </c>
      <c r="S39" s="220">
        <v>217</v>
      </c>
      <c r="T39" s="220">
        <v>217</v>
      </c>
      <c r="U39" s="220">
        <v>218</v>
      </c>
      <c r="V39" s="220">
        <v>220</v>
      </c>
      <c r="W39" s="100">
        <f>+V39</f>
        <v>220</v>
      </c>
      <c r="X39" s="220">
        <v>220</v>
      </c>
      <c r="Y39" s="220">
        <v>220</v>
      </c>
      <c r="Z39" s="10"/>
    </row>
    <row r="40" spans="1:26" ht="17.25" customHeight="1" thickTop="1">
      <c r="A40" s="10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0"/>
    </row>
    <row r="41" spans="1:26" ht="17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50" ht="11.25" customHeight="1"/>
    <row r="58" ht="13.5" customHeight="1"/>
    <row r="74" ht="11.25" customHeight="1"/>
  </sheetData>
  <mergeCells count="1">
    <mergeCell ref="B1:B2"/>
  </mergeCells>
  <conditionalFormatting sqref="C9:Y9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55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8.5742187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17" width="14.7109375" style="1" hidden="1" customWidth="1" outlineLevel="1"/>
    <col min="18" max="18" width="14.7109375" style="1" customWidth="1" collapsed="1"/>
    <col min="19" max="25" width="14.7109375" style="1" customWidth="1"/>
    <col min="26" max="16384" width="1.7109375" style="1" customWidth="1"/>
  </cols>
  <sheetData>
    <row r="1" spans="1:26" s="5" customFormat="1" ht="19.5" customHeight="1">
      <c r="A1" s="2"/>
      <c r="B1" s="407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</row>
    <row r="2" spans="1:26" s="5" customFormat="1" ht="19.5" customHeight="1">
      <c r="A2" s="6"/>
      <c r="B2" s="408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55</v>
      </c>
      <c r="O2" s="7" t="s">
        <v>94</v>
      </c>
      <c r="P2" s="7" t="s">
        <v>96</v>
      </c>
      <c r="Q2" s="7" t="s">
        <v>97</v>
      </c>
      <c r="R2" s="8">
        <v>2007</v>
      </c>
      <c r="S2" s="7" t="s">
        <v>100</v>
      </c>
      <c r="T2" s="7" t="s">
        <v>140</v>
      </c>
      <c r="U2" s="7" t="s">
        <v>141</v>
      </c>
      <c r="V2" s="7" t="s">
        <v>142</v>
      </c>
      <c r="W2" s="8">
        <v>2008</v>
      </c>
      <c r="X2" s="7" t="s">
        <v>165</v>
      </c>
      <c r="Y2" s="7" t="s">
        <v>194</v>
      </c>
      <c r="Z2" s="6"/>
    </row>
    <row r="3" spans="1:26" s="11" customFormat="1" ht="15.75" customHeight="1">
      <c r="A3" s="10"/>
      <c r="B3" s="10"/>
      <c r="C3" s="348" t="s">
        <v>162</v>
      </c>
      <c r="D3" s="348" t="s">
        <v>162</v>
      </c>
      <c r="E3" s="348" t="s">
        <v>162</v>
      </c>
      <c r="F3" s="348" t="s">
        <v>162</v>
      </c>
      <c r="G3" s="348" t="s">
        <v>162</v>
      </c>
      <c r="H3" s="348" t="s">
        <v>162</v>
      </c>
      <c r="I3" s="348" t="s">
        <v>162</v>
      </c>
      <c r="J3" s="348" t="s">
        <v>162</v>
      </c>
      <c r="K3" s="348" t="s">
        <v>162</v>
      </c>
      <c r="L3" s="348" t="s">
        <v>162</v>
      </c>
      <c r="M3" s="348" t="s">
        <v>162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6.5" thickBot="1">
      <c r="A4" s="10"/>
      <c r="B4" s="12" t="s">
        <v>20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0"/>
    </row>
    <row r="5" spans="1:26" ht="17.25" customHeight="1" thickTop="1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0"/>
    </row>
    <row r="6" spans="1:26" ht="17.25" customHeight="1">
      <c r="A6" s="10"/>
      <c r="B6" s="16" t="s">
        <v>48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0"/>
    </row>
    <row r="7" spans="1:26" s="25" customFormat="1" ht="17.25" customHeight="1">
      <c r="A7" s="10"/>
      <c r="B7" s="33" t="s">
        <v>49</v>
      </c>
      <c r="C7" s="34">
        <v>1401</v>
      </c>
      <c r="D7" s="34">
        <v>271</v>
      </c>
      <c r="E7" s="34">
        <v>411</v>
      </c>
      <c r="F7" s="34">
        <v>408</v>
      </c>
      <c r="G7" s="34">
        <v>394</v>
      </c>
      <c r="H7" s="65">
        <f>SUM(D7:G7)</f>
        <v>1484</v>
      </c>
      <c r="I7" s="34">
        <v>456</v>
      </c>
      <c r="J7" s="34">
        <v>613</v>
      </c>
      <c r="K7" s="34">
        <v>451</v>
      </c>
      <c r="L7" s="34">
        <v>686</v>
      </c>
      <c r="M7" s="65">
        <f>SUM(I7:L7)</f>
        <v>2206</v>
      </c>
      <c r="N7" s="319">
        <v>726</v>
      </c>
      <c r="O7" s="319">
        <v>690</v>
      </c>
      <c r="P7" s="319">
        <v>84</v>
      </c>
      <c r="Q7" s="319">
        <v>311</v>
      </c>
      <c r="R7" s="306">
        <f>SUM(N7:Q7)</f>
        <v>1811</v>
      </c>
      <c r="S7" s="250">
        <v>153</v>
      </c>
      <c r="T7" s="250">
        <v>228</v>
      </c>
      <c r="U7" s="250">
        <v>71</v>
      </c>
      <c r="V7" s="250">
        <v>-29</v>
      </c>
      <c r="W7" s="65">
        <f>SUM(S7:V7)</f>
        <v>423</v>
      </c>
      <c r="X7" s="250">
        <v>180</v>
      </c>
      <c r="Y7" s="250">
        <v>236</v>
      </c>
      <c r="Z7" s="10"/>
    </row>
    <row r="8" spans="1:26" s="25" customFormat="1" ht="17.25" customHeight="1">
      <c r="A8" s="10"/>
      <c r="B8" s="40" t="s">
        <v>50</v>
      </c>
      <c r="C8" s="56">
        <v>747</v>
      </c>
      <c r="D8" s="56">
        <v>139</v>
      </c>
      <c r="E8" s="56">
        <v>186</v>
      </c>
      <c r="F8" s="56">
        <v>263</v>
      </c>
      <c r="G8" s="56">
        <v>343</v>
      </c>
      <c r="H8" s="78">
        <f aca="true" t="shared" si="0" ref="H8:H15">SUM(D8:G8)</f>
        <v>931</v>
      </c>
      <c r="I8" s="56">
        <v>249</v>
      </c>
      <c r="J8" s="56">
        <v>313</v>
      </c>
      <c r="K8" s="56">
        <v>224</v>
      </c>
      <c r="L8" s="56">
        <v>484</v>
      </c>
      <c r="M8" s="78">
        <f aca="true" t="shared" si="1" ref="M8:M15">SUM(I8:L8)</f>
        <v>1270</v>
      </c>
      <c r="N8" s="368">
        <v>311</v>
      </c>
      <c r="O8" s="368">
        <v>439</v>
      </c>
      <c r="P8" s="368">
        <v>284</v>
      </c>
      <c r="Q8" s="368">
        <v>393</v>
      </c>
      <c r="R8" s="300">
        <f aca="true" t="shared" si="2" ref="R8:R15">SUM(N8:Q8)</f>
        <v>1427</v>
      </c>
      <c r="S8" s="261">
        <v>172</v>
      </c>
      <c r="T8" s="261">
        <v>245</v>
      </c>
      <c r="U8" s="261">
        <v>188</v>
      </c>
      <c r="V8" s="261">
        <v>208</v>
      </c>
      <c r="W8" s="78">
        <f aca="true" t="shared" si="3" ref="W8:W15">SUM(S8:V8)</f>
        <v>813</v>
      </c>
      <c r="X8" s="261">
        <v>70</v>
      </c>
      <c r="Y8" s="261">
        <v>301</v>
      </c>
      <c r="Z8" s="10"/>
    </row>
    <row r="9" spans="1:26" s="25" customFormat="1" ht="17.25" customHeight="1">
      <c r="A9" s="10"/>
      <c r="B9" s="41" t="s">
        <v>51</v>
      </c>
      <c r="C9" s="43">
        <v>2148</v>
      </c>
      <c r="D9" s="43">
        <v>410</v>
      </c>
      <c r="E9" s="43">
        <v>597</v>
      </c>
      <c r="F9" s="43">
        <v>671</v>
      </c>
      <c r="G9" s="43">
        <v>737</v>
      </c>
      <c r="H9" s="72">
        <f t="shared" si="0"/>
        <v>2415</v>
      </c>
      <c r="I9" s="43">
        <v>705</v>
      </c>
      <c r="J9" s="43">
        <v>926</v>
      </c>
      <c r="K9" s="43">
        <v>675</v>
      </c>
      <c r="L9" s="43">
        <v>1170</v>
      </c>
      <c r="M9" s="72">
        <f t="shared" si="1"/>
        <v>3476</v>
      </c>
      <c r="N9" s="307">
        <f>+N7+N8</f>
        <v>1037</v>
      </c>
      <c r="O9" s="307">
        <f>+O7+O8</f>
        <v>1129</v>
      </c>
      <c r="P9" s="307">
        <f>+P7+P8</f>
        <v>368</v>
      </c>
      <c r="Q9" s="307">
        <f>+Q7+Q8</f>
        <v>704</v>
      </c>
      <c r="R9" s="307">
        <f t="shared" si="2"/>
        <v>3238</v>
      </c>
      <c r="S9" s="72">
        <f>+S7+S8</f>
        <v>325</v>
      </c>
      <c r="T9" s="72">
        <f>+T7+T8</f>
        <v>473</v>
      </c>
      <c r="U9" s="72">
        <f>+U7+U8</f>
        <v>259</v>
      </c>
      <c r="V9" s="72">
        <f>+V7+V8</f>
        <v>179</v>
      </c>
      <c r="W9" s="72">
        <f t="shared" si="3"/>
        <v>1236</v>
      </c>
      <c r="X9" s="72">
        <f>+X7+X8</f>
        <v>250</v>
      </c>
      <c r="Y9" s="72">
        <f>+Y7+Y8</f>
        <v>537</v>
      </c>
      <c r="Z9" s="10"/>
    </row>
    <row r="10" spans="1:26" s="25" customFormat="1" ht="17.25" customHeight="1">
      <c r="A10" s="10"/>
      <c r="B10" s="41" t="s">
        <v>52</v>
      </c>
      <c r="C10" s="43">
        <v>1161</v>
      </c>
      <c r="D10" s="43">
        <v>225</v>
      </c>
      <c r="E10" s="43">
        <v>369</v>
      </c>
      <c r="F10" s="43">
        <v>433</v>
      </c>
      <c r="G10" s="43">
        <v>448</v>
      </c>
      <c r="H10" s="72">
        <f t="shared" si="0"/>
        <v>1475</v>
      </c>
      <c r="I10" s="43">
        <v>333</v>
      </c>
      <c r="J10" s="43">
        <v>405</v>
      </c>
      <c r="K10" s="43">
        <v>377</v>
      </c>
      <c r="L10" s="43">
        <v>785</v>
      </c>
      <c r="M10" s="72">
        <f t="shared" si="1"/>
        <v>1900</v>
      </c>
      <c r="N10" s="345">
        <v>478</v>
      </c>
      <c r="O10" s="345">
        <v>545</v>
      </c>
      <c r="P10" s="345">
        <v>399</v>
      </c>
      <c r="Q10" s="345">
        <v>457</v>
      </c>
      <c r="R10" s="307">
        <f t="shared" si="2"/>
        <v>1879</v>
      </c>
      <c r="S10" s="255">
        <v>382</v>
      </c>
      <c r="T10" s="255">
        <v>329</v>
      </c>
      <c r="U10" s="255">
        <v>318</v>
      </c>
      <c r="V10" s="255">
        <v>318</v>
      </c>
      <c r="W10" s="72">
        <f t="shared" si="3"/>
        <v>1347</v>
      </c>
      <c r="X10" s="255">
        <v>194</v>
      </c>
      <c r="Y10" s="255">
        <v>167</v>
      </c>
      <c r="Z10" s="10"/>
    </row>
    <row r="11" spans="1:26" s="25" customFormat="1" ht="17.25" customHeight="1" thickBot="1">
      <c r="A11" s="10"/>
      <c r="B11" s="38" t="s">
        <v>53</v>
      </c>
      <c r="C11" s="62">
        <f>SUM(C9:C10)</f>
        <v>3309</v>
      </c>
      <c r="D11" s="62">
        <f>SUM(D9:D10)</f>
        <v>635</v>
      </c>
      <c r="E11" s="62">
        <f>SUM(E9:E10)</f>
        <v>966</v>
      </c>
      <c r="F11" s="62">
        <f>SUM(F9:F10)</f>
        <v>1104</v>
      </c>
      <c r="G11" s="62">
        <f>SUM(G9:G10)</f>
        <v>1185</v>
      </c>
      <c r="H11" s="62">
        <f t="shared" si="0"/>
        <v>3890</v>
      </c>
      <c r="I11" s="62">
        <f>SUM(I9:I10)</f>
        <v>1038</v>
      </c>
      <c r="J11" s="62">
        <f>SUM(J9:J10)</f>
        <v>1331</v>
      </c>
      <c r="K11" s="62">
        <f>SUM(K9:K10)</f>
        <v>1052</v>
      </c>
      <c r="L11" s="62">
        <f>SUM(L9:L10)</f>
        <v>1955</v>
      </c>
      <c r="M11" s="62">
        <f t="shared" si="1"/>
        <v>5376</v>
      </c>
      <c r="N11" s="304">
        <f>SUM(N9:N10)</f>
        <v>1515</v>
      </c>
      <c r="O11" s="304">
        <f>SUM(O9:O10)</f>
        <v>1674</v>
      </c>
      <c r="P11" s="304">
        <f>SUM(P9:P10)</f>
        <v>767</v>
      </c>
      <c r="Q11" s="304">
        <f>SUM(Q9:Q10)</f>
        <v>1161</v>
      </c>
      <c r="R11" s="304">
        <f t="shared" si="2"/>
        <v>5117</v>
      </c>
      <c r="S11" s="62">
        <f>SUM(S9:S10)</f>
        <v>707</v>
      </c>
      <c r="T11" s="62">
        <f>SUM(T9:T10)</f>
        <v>802</v>
      </c>
      <c r="U11" s="62">
        <f>SUM(U9:U10)</f>
        <v>577</v>
      </c>
      <c r="V11" s="62">
        <f>SUM(V9:V10)</f>
        <v>497</v>
      </c>
      <c r="W11" s="62">
        <f t="shared" si="3"/>
        <v>2583</v>
      </c>
      <c r="X11" s="62">
        <f>SUM(X9:X10)</f>
        <v>444</v>
      </c>
      <c r="Y11" s="62">
        <f>SUM(Y9:Y10)</f>
        <v>704</v>
      </c>
      <c r="Z11" s="10"/>
    </row>
    <row r="12" spans="1:26" s="25" customFormat="1" ht="17.25" customHeight="1">
      <c r="A12" s="10"/>
      <c r="B12" s="26" t="s">
        <v>38</v>
      </c>
      <c r="C12" s="32">
        <v>6191</v>
      </c>
      <c r="D12" s="32">
        <v>2116</v>
      </c>
      <c r="E12" s="32">
        <v>1353</v>
      </c>
      <c r="F12" s="32">
        <v>1969</v>
      </c>
      <c r="G12" s="32">
        <v>1566</v>
      </c>
      <c r="H12" s="64">
        <f t="shared" si="0"/>
        <v>7004</v>
      </c>
      <c r="I12" s="32">
        <v>2767</v>
      </c>
      <c r="J12" s="32">
        <v>1939</v>
      </c>
      <c r="K12" s="32">
        <v>2137</v>
      </c>
      <c r="L12" s="32">
        <v>2755</v>
      </c>
      <c r="M12" s="64">
        <f t="shared" si="1"/>
        <v>9598</v>
      </c>
      <c r="N12" s="369">
        <v>2676</v>
      </c>
      <c r="O12" s="369">
        <v>3189</v>
      </c>
      <c r="P12" s="369">
        <v>438</v>
      </c>
      <c r="Q12" s="369">
        <v>-600</v>
      </c>
      <c r="R12" s="370">
        <f t="shared" si="2"/>
        <v>5703</v>
      </c>
      <c r="S12" s="249">
        <v>-1654</v>
      </c>
      <c r="T12" s="249">
        <v>288</v>
      </c>
      <c r="U12" s="249">
        <v>-1090</v>
      </c>
      <c r="V12" s="249">
        <v>-2858</v>
      </c>
      <c r="W12" s="64">
        <f t="shared" si="3"/>
        <v>-5314</v>
      </c>
      <c r="X12" s="249">
        <v>3935</v>
      </c>
      <c r="Y12" s="249">
        <v>3128</v>
      </c>
      <c r="Z12" s="10"/>
    </row>
    <row r="13" spans="1:26" s="25" customFormat="1" ht="17.25" customHeight="1">
      <c r="A13" s="10"/>
      <c r="B13" s="36" t="s">
        <v>39</v>
      </c>
      <c r="C13" s="37">
        <v>3795</v>
      </c>
      <c r="D13" s="37">
        <v>1066</v>
      </c>
      <c r="E13" s="37">
        <v>912</v>
      </c>
      <c r="F13" s="37">
        <v>1341</v>
      </c>
      <c r="G13" s="37">
        <v>1021</v>
      </c>
      <c r="H13" s="66">
        <f t="shared" si="0"/>
        <v>4340</v>
      </c>
      <c r="I13" s="37">
        <v>2077</v>
      </c>
      <c r="J13" s="37">
        <v>1146</v>
      </c>
      <c r="K13" s="37">
        <v>1062</v>
      </c>
      <c r="L13" s="37">
        <v>1596</v>
      </c>
      <c r="M13" s="66">
        <f t="shared" si="1"/>
        <v>5881</v>
      </c>
      <c r="N13" s="343">
        <v>2226</v>
      </c>
      <c r="O13" s="343">
        <v>2607</v>
      </c>
      <c r="P13" s="343">
        <v>1027</v>
      </c>
      <c r="Q13" s="343">
        <v>2087</v>
      </c>
      <c r="R13" s="371">
        <f t="shared" si="2"/>
        <v>7947</v>
      </c>
      <c r="S13" s="251">
        <v>1398</v>
      </c>
      <c r="T13" s="251">
        <v>2253</v>
      </c>
      <c r="U13" s="251">
        <v>173</v>
      </c>
      <c r="V13" s="251">
        <v>-2199</v>
      </c>
      <c r="W13" s="66">
        <f t="shared" si="3"/>
        <v>1625</v>
      </c>
      <c r="X13" s="251">
        <v>2310</v>
      </c>
      <c r="Y13" s="251">
        <v>2239</v>
      </c>
      <c r="Z13" s="10"/>
    </row>
    <row r="14" spans="1:26" s="25" customFormat="1" ht="17.25" customHeight="1" thickBot="1">
      <c r="A14" s="10"/>
      <c r="B14" s="38" t="s">
        <v>54</v>
      </c>
      <c r="C14" s="62">
        <f>SUM(C12:C13)</f>
        <v>9986</v>
      </c>
      <c r="D14" s="62">
        <f aca="true" t="shared" si="4" ref="D14:I14">SUM(D12:D13)</f>
        <v>3182</v>
      </c>
      <c r="E14" s="62">
        <f t="shared" si="4"/>
        <v>2265</v>
      </c>
      <c r="F14" s="62">
        <f t="shared" si="4"/>
        <v>3310</v>
      </c>
      <c r="G14" s="62">
        <f t="shared" si="4"/>
        <v>2587</v>
      </c>
      <c r="H14" s="62">
        <f t="shared" si="0"/>
        <v>11344</v>
      </c>
      <c r="I14" s="62">
        <f t="shared" si="4"/>
        <v>4844</v>
      </c>
      <c r="J14" s="62">
        <f>SUM(J12:J13)</f>
        <v>3085</v>
      </c>
      <c r="K14" s="62">
        <f>SUM(K12:K13)</f>
        <v>3199</v>
      </c>
      <c r="L14" s="62">
        <f>SUM(L12:L13)</f>
        <v>4351</v>
      </c>
      <c r="M14" s="62">
        <f t="shared" si="1"/>
        <v>15479</v>
      </c>
      <c r="N14" s="304">
        <f>SUM(N12:N13)</f>
        <v>4902</v>
      </c>
      <c r="O14" s="304">
        <f>SUM(O12:O13)</f>
        <v>5796</v>
      </c>
      <c r="P14" s="304">
        <f>SUM(P12:P13)</f>
        <v>1465</v>
      </c>
      <c r="Q14" s="304">
        <f>SUM(Q12:Q13)</f>
        <v>1487</v>
      </c>
      <c r="R14" s="304">
        <f t="shared" si="2"/>
        <v>13650</v>
      </c>
      <c r="S14" s="62">
        <f>SUM(S12:S13)</f>
        <v>-256</v>
      </c>
      <c r="T14" s="62">
        <f>SUM(T12:T13)</f>
        <v>2541</v>
      </c>
      <c r="U14" s="62">
        <f>SUM(U12:U13)</f>
        <v>-917</v>
      </c>
      <c r="V14" s="62">
        <f>SUM(V12:V13)</f>
        <v>-5057</v>
      </c>
      <c r="W14" s="62">
        <f t="shared" si="3"/>
        <v>-3689</v>
      </c>
      <c r="X14" s="62">
        <f>SUM(X12:X13)</f>
        <v>6245</v>
      </c>
      <c r="Y14" s="62">
        <f>SUM(Y12:Y13)</f>
        <v>5367</v>
      </c>
      <c r="Z14" s="10"/>
    </row>
    <row r="15" spans="1:26" s="25" customFormat="1" ht="17.25" customHeight="1">
      <c r="A15" s="10"/>
      <c r="B15" s="41" t="s">
        <v>10</v>
      </c>
      <c r="C15" s="43">
        <v>446</v>
      </c>
      <c r="D15" s="43">
        <v>177</v>
      </c>
      <c r="E15" s="43">
        <v>186</v>
      </c>
      <c r="F15" s="43">
        <v>-13</v>
      </c>
      <c r="G15" s="43">
        <v>-37</v>
      </c>
      <c r="H15" s="72">
        <f t="shared" si="0"/>
        <v>313</v>
      </c>
      <c r="I15" s="43">
        <v>-125</v>
      </c>
      <c r="J15" s="43">
        <v>20</v>
      </c>
      <c r="K15" s="43">
        <v>-60</v>
      </c>
      <c r="L15" s="43">
        <v>-221</v>
      </c>
      <c r="M15" s="72">
        <f t="shared" si="1"/>
        <v>-386</v>
      </c>
      <c r="N15" s="372">
        <v>131</v>
      </c>
      <c r="O15" s="372">
        <v>-19</v>
      </c>
      <c r="P15" s="372">
        <v>-176</v>
      </c>
      <c r="Q15" s="267">
        <v>-119</v>
      </c>
      <c r="R15" s="373">
        <f t="shared" si="2"/>
        <v>-183</v>
      </c>
      <c r="S15" s="267">
        <v>-954</v>
      </c>
      <c r="T15" s="267">
        <v>362</v>
      </c>
      <c r="U15" s="267">
        <v>-215</v>
      </c>
      <c r="V15" s="267">
        <v>-58</v>
      </c>
      <c r="W15" s="109">
        <f t="shared" si="3"/>
        <v>-865</v>
      </c>
      <c r="X15" s="267">
        <v>-247</v>
      </c>
      <c r="Y15" s="267">
        <v>-60</v>
      </c>
      <c r="Z15" s="10"/>
    </row>
    <row r="16" spans="1:26" s="25" customFormat="1" ht="17.25" customHeight="1" thickBot="1">
      <c r="A16" s="10"/>
      <c r="B16" s="38" t="s">
        <v>25</v>
      </c>
      <c r="C16" s="62">
        <f>IF((+C11+C14+C15)=C19,(+C11+C14+C15),"Error")</f>
        <v>13741</v>
      </c>
      <c r="D16" s="62">
        <f aca="true" t="shared" si="5" ref="D16:Y16">IF((+D11+D14+D15)=D19,(+D11+D14+D15),"Error")</f>
        <v>3994</v>
      </c>
      <c r="E16" s="62">
        <f t="shared" si="5"/>
        <v>3417</v>
      </c>
      <c r="F16" s="62">
        <f t="shared" si="5"/>
        <v>4401</v>
      </c>
      <c r="G16" s="62">
        <f t="shared" si="5"/>
        <v>3735</v>
      </c>
      <c r="H16" s="62">
        <f t="shared" si="5"/>
        <v>15547</v>
      </c>
      <c r="I16" s="62">
        <f t="shared" si="5"/>
        <v>5757</v>
      </c>
      <c r="J16" s="62">
        <f t="shared" si="5"/>
        <v>4436</v>
      </c>
      <c r="K16" s="62">
        <f t="shared" si="5"/>
        <v>4191</v>
      </c>
      <c r="L16" s="62">
        <f t="shared" si="5"/>
        <v>6085</v>
      </c>
      <c r="M16" s="62">
        <f t="shared" si="5"/>
        <v>20469</v>
      </c>
      <c r="N16" s="304">
        <f t="shared" si="5"/>
        <v>6548</v>
      </c>
      <c r="O16" s="304">
        <f t="shared" si="5"/>
        <v>7451</v>
      </c>
      <c r="P16" s="304">
        <f t="shared" si="5"/>
        <v>2056</v>
      </c>
      <c r="Q16" s="62">
        <f t="shared" si="5"/>
        <v>2529</v>
      </c>
      <c r="R16" s="304">
        <f t="shared" si="5"/>
        <v>18584</v>
      </c>
      <c r="S16" s="62">
        <f t="shared" si="5"/>
        <v>-503</v>
      </c>
      <c r="T16" s="62">
        <f t="shared" si="5"/>
        <v>3705</v>
      </c>
      <c r="U16" s="62">
        <f t="shared" si="5"/>
        <v>-555</v>
      </c>
      <c r="V16" s="62">
        <f t="shared" si="5"/>
        <v>-4618</v>
      </c>
      <c r="W16" s="62">
        <f t="shared" si="5"/>
        <v>-1971</v>
      </c>
      <c r="X16" s="62">
        <f t="shared" si="5"/>
        <v>6442</v>
      </c>
      <c r="Y16" s="62">
        <f t="shared" si="5"/>
        <v>6011</v>
      </c>
      <c r="Z16" s="10"/>
    </row>
    <row r="17" spans="1:26" ht="17.25" customHeight="1">
      <c r="A17" s="10"/>
      <c r="B17" s="1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82"/>
      <c r="S17" s="20"/>
      <c r="T17" s="20"/>
      <c r="U17" s="20"/>
      <c r="V17" s="20"/>
      <c r="W17" s="82"/>
      <c r="X17" s="20"/>
      <c r="Y17" s="20"/>
      <c r="Z17" s="10"/>
    </row>
    <row r="18" spans="1:26" ht="17.25" customHeight="1">
      <c r="A18" s="10"/>
      <c r="B18" s="16" t="s">
        <v>167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392"/>
      <c r="S18" s="392"/>
      <c r="T18" s="20"/>
      <c r="U18" s="20"/>
      <c r="V18" s="20"/>
      <c r="W18" s="82"/>
      <c r="X18" s="20"/>
      <c r="Y18" s="20"/>
      <c r="Z18" s="10"/>
    </row>
    <row r="19" spans="1:26" s="25" customFormat="1" ht="17.25" customHeight="1" thickBot="1">
      <c r="A19" s="10"/>
      <c r="B19" s="38" t="s">
        <v>25</v>
      </c>
      <c r="C19" s="29">
        <v>13741</v>
      </c>
      <c r="D19" s="29">
        <v>3994</v>
      </c>
      <c r="E19" s="29">
        <v>3417</v>
      </c>
      <c r="F19" s="29">
        <v>4401</v>
      </c>
      <c r="G19" s="29">
        <v>3735</v>
      </c>
      <c r="H19" s="62">
        <f>SUM(D19:G19)</f>
        <v>15547</v>
      </c>
      <c r="I19" s="29">
        <v>5757</v>
      </c>
      <c r="J19" s="29">
        <v>4436</v>
      </c>
      <c r="K19" s="29">
        <v>4191</v>
      </c>
      <c r="L19" s="29">
        <v>6085</v>
      </c>
      <c r="M19" s="62">
        <f>SUM(I19:L19)</f>
        <v>20469</v>
      </c>
      <c r="N19" s="247">
        <v>6548</v>
      </c>
      <c r="O19" s="247">
        <v>7451</v>
      </c>
      <c r="P19" s="247">
        <v>2056</v>
      </c>
      <c r="Q19" s="247">
        <v>2529</v>
      </c>
      <c r="R19" s="62">
        <f>SUM(N19:Q19)</f>
        <v>18584</v>
      </c>
      <c r="S19" s="247">
        <v>-503</v>
      </c>
      <c r="T19" s="247">
        <v>3705</v>
      </c>
      <c r="U19" s="247">
        <v>-555</v>
      </c>
      <c r="V19" s="247">
        <v>-4618</v>
      </c>
      <c r="W19" s="62">
        <f>SUM(S19:V19)</f>
        <v>-1971</v>
      </c>
      <c r="X19" s="247">
        <v>6442</v>
      </c>
      <c r="Y19" s="247">
        <v>6011</v>
      </c>
      <c r="Z19" s="10"/>
    </row>
    <row r="20" spans="1:26" s="58" customFormat="1" ht="17.25" customHeight="1" thickBot="1">
      <c r="A20" s="57"/>
      <c r="B20" s="38" t="s">
        <v>26</v>
      </c>
      <c r="C20" s="29">
        <v>-34</v>
      </c>
      <c r="D20" s="29">
        <v>-19</v>
      </c>
      <c r="E20" s="29">
        <v>-1</v>
      </c>
      <c r="F20" s="29">
        <v>-40</v>
      </c>
      <c r="G20" s="29">
        <v>-13</v>
      </c>
      <c r="H20" s="62">
        <f aca="true" t="shared" si="6" ref="H20:H26">SUM(D20:G20)</f>
        <v>-73</v>
      </c>
      <c r="I20" s="29">
        <v>-55</v>
      </c>
      <c r="J20" s="29">
        <v>16</v>
      </c>
      <c r="K20" s="29">
        <v>-19</v>
      </c>
      <c r="L20" s="29">
        <v>20</v>
      </c>
      <c r="M20" s="62">
        <f aca="true" t="shared" si="7" ref="M20:M26">SUM(I20:L20)</f>
        <v>-38</v>
      </c>
      <c r="N20" s="247">
        <v>60</v>
      </c>
      <c r="O20" s="247">
        <v>9</v>
      </c>
      <c r="P20" s="247">
        <v>21</v>
      </c>
      <c r="Q20" s="247">
        <v>211</v>
      </c>
      <c r="R20" s="62">
        <f aca="true" t="shared" si="8" ref="R20:R26">SUM(N20:Q20)</f>
        <v>301</v>
      </c>
      <c r="S20" s="247">
        <v>155</v>
      </c>
      <c r="T20" s="247">
        <v>50</v>
      </c>
      <c r="U20" s="247">
        <v>119</v>
      </c>
      <c r="V20" s="247">
        <v>355</v>
      </c>
      <c r="W20" s="62">
        <f aca="true" t="shared" si="9" ref="W20:W26">SUM(S20:V20)</f>
        <v>679</v>
      </c>
      <c r="X20" s="247">
        <v>136</v>
      </c>
      <c r="Y20" s="247">
        <v>238</v>
      </c>
      <c r="Z20" s="57"/>
    </row>
    <row r="21" spans="1:26" s="25" customFormat="1" ht="17.25" customHeight="1">
      <c r="A21" s="10"/>
      <c r="B21" s="41" t="s">
        <v>27</v>
      </c>
      <c r="C21" s="59">
        <v>7765</v>
      </c>
      <c r="D21" s="59">
        <v>2135</v>
      </c>
      <c r="E21" s="59">
        <v>1977</v>
      </c>
      <c r="F21" s="59">
        <v>2373</v>
      </c>
      <c r="G21" s="59">
        <v>2136</v>
      </c>
      <c r="H21" s="77">
        <f t="shared" si="6"/>
        <v>8621</v>
      </c>
      <c r="I21" s="59">
        <v>3080</v>
      </c>
      <c r="J21" s="59">
        <v>2374</v>
      </c>
      <c r="K21" s="59">
        <v>2241</v>
      </c>
      <c r="L21" s="59">
        <v>2566</v>
      </c>
      <c r="M21" s="77">
        <f t="shared" si="7"/>
        <v>10261</v>
      </c>
      <c r="N21" s="262">
        <v>3340</v>
      </c>
      <c r="O21" s="262">
        <v>3833</v>
      </c>
      <c r="P21" s="262">
        <v>803</v>
      </c>
      <c r="Q21" s="262">
        <v>2013</v>
      </c>
      <c r="R21" s="77">
        <f t="shared" si="8"/>
        <v>9989</v>
      </c>
      <c r="S21" s="262">
        <v>1674</v>
      </c>
      <c r="T21" s="262">
        <v>2412</v>
      </c>
      <c r="U21" s="262">
        <v>1450</v>
      </c>
      <c r="V21" s="262">
        <v>1470</v>
      </c>
      <c r="W21" s="77">
        <f t="shared" si="9"/>
        <v>7006</v>
      </c>
      <c r="X21" s="262">
        <v>2907</v>
      </c>
      <c r="Y21" s="262">
        <v>2746</v>
      </c>
      <c r="Z21" s="10"/>
    </row>
    <row r="22" spans="1:26" s="25" customFormat="1" ht="17.25" customHeight="1">
      <c r="A22" s="10"/>
      <c r="B22" s="33" t="s">
        <v>28</v>
      </c>
      <c r="C22" s="34">
        <v>3085</v>
      </c>
      <c r="D22" s="34">
        <v>725</v>
      </c>
      <c r="E22" s="34">
        <v>1742</v>
      </c>
      <c r="F22" s="34">
        <v>871</v>
      </c>
      <c r="G22" s="34">
        <v>1058</v>
      </c>
      <c r="H22" s="65">
        <f t="shared" si="6"/>
        <v>4396</v>
      </c>
      <c r="I22" s="34">
        <v>895</v>
      </c>
      <c r="J22" s="34">
        <v>460</v>
      </c>
      <c r="K22" s="34">
        <v>875</v>
      </c>
      <c r="L22" s="34">
        <v>847</v>
      </c>
      <c r="M22" s="65">
        <f t="shared" si="7"/>
        <v>3077</v>
      </c>
      <c r="N22" s="250">
        <v>821</v>
      </c>
      <c r="O22" s="250">
        <v>795</v>
      </c>
      <c r="P22" s="250">
        <v>859</v>
      </c>
      <c r="Q22" s="250">
        <v>941</v>
      </c>
      <c r="R22" s="65">
        <f t="shared" si="8"/>
        <v>3416</v>
      </c>
      <c r="S22" s="250">
        <v>742</v>
      </c>
      <c r="T22" s="250">
        <v>643</v>
      </c>
      <c r="U22" s="250">
        <v>742</v>
      </c>
      <c r="V22" s="250">
        <v>667</v>
      </c>
      <c r="W22" s="65">
        <f t="shared" si="9"/>
        <v>2794</v>
      </c>
      <c r="X22" s="250">
        <v>713</v>
      </c>
      <c r="Y22" s="250">
        <v>1079</v>
      </c>
      <c r="Z22" s="10"/>
    </row>
    <row r="23" spans="1:26" s="25" customFormat="1" ht="17.25" customHeight="1">
      <c r="A23" s="10"/>
      <c r="B23" s="40" t="s">
        <v>29</v>
      </c>
      <c r="C23" s="56">
        <v>902</v>
      </c>
      <c r="D23" s="56">
        <v>221</v>
      </c>
      <c r="E23" s="56">
        <v>257</v>
      </c>
      <c r="F23" s="56">
        <v>258</v>
      </c>
      <c r="G23" s="56">
        <v>268</v>
      </c>
      <c r="H23" s="78">
        <f t="shared" si="6"/>
        <v>1004</v>
      </c>
      <c r="I23" s="56">
        <v>273</v>
      </c>
      <c r="J23" s="56">
        <v>299</v>
      </c>
      <c r="K23" s="56">
        <v>336</v>
      </c>
      <c r="L23" s="56">
        <v>310</v>
      </c>
      <c r="M23" s="78">
        <f t="shared" si="7"/>
        <v>1218</v>
      </c>
      <c r="N23" s="261">
        <v>314</v>
      </c>
      <c r="O23" s="261">
        <v>343</v>
      </c>
      <c r="P23" s="261">
        <v>368</v>
      </c>
      <c r="Q23" s="261">
        <v>357</v>
      </c>
      <c r="R23" s="78">
        <f t="shared" si="8"/>
        <v>1382</v>
      </c>
      <c r="S23" s="261">
        <v>349</v>
      </c>
      <c r="T23" s="261">
        <v>296</v>
      </c>
      <c r="U23" s="261">
        <v>347</v>
      </c>
      <c r="V23" s="261">
        <v>350</v>
      </c>
      <c r="W23" s="78">
        <f t="shared" si="9"/>
        <v>1342</v>
      </c>
      <c r="X23" s="261">
        <v>272</v>
      </c>
      <c r="Y23" s="261">
        <v>293</v>
      </c>
      <c r="Z23" s="10"/>
    </row>
    <row r="24" spans="1:26" s="25" customFormat="1" ht="17.25" customHeight="1">
      <c r="A24" s="10"/>
      <c r="B24" s="41" t="s">
        <v>30</v>
      </c>
      <c r="C24" s="72">
        <f>SUM(C22:C23)</f>
        <v>3987</v>
      </c>
      <c r="D24" s="72">
        <f>SUM(D22:D23)</f>
        <v>946</v>
      </c>
      <c r="E24" s="72">
        <f>SUM(E22:E23)</f>
        <v>1999</v>
      </c>
      <c r="F24" s="72">
        <f>SUM(F22:F23)</f>
        <v>1129</v>
      </c>
      <c r="G24" s="72">
        <f>SUM(G22:G23)</f>
        <v>1326</v>
      </c>
      <c r="H24" s="72">
        <f t="shared" si="6"/>
        <v>5400</v>
      </c>
      <c r="I24" s="72">
        <f>SUM(I22:I23)</f>
        <v>1168</v>
      </c>
      <c r="J24" s="72">
        <f>SUM(J22:J23)</f>
        <v>759</v>
      </c>
      <c r="K24" s="72">
        <f>SUM(K22:K23)</f>
        <v>1211</v>
      </c>
      <c r="L24" s="72">
        <f>SUM(L22:L23)</f>
        <v>1157</v>
      </c>
      <c r="M24" s="72">
        <f t="shared" si="7"/>
        <v>4295</v>
      </c>
      <c r="N24" s="72">
        <f>SUM(N22:N23)</f>
        <v>1135</v>
      </c>
      <c r="O24" s="72">
        <f>SUM(O22:O23)</f>
        <v>1138</v>
      </c>
      <c r="P24" s="72">
        <f>SUM(P22:P23)</f>
        <v>1227</v>
      </c>
      <c r="Q24" s="72">
        <f>SUM(Q22:Q23)</f>
        <v>1298</v>
      </c>
      <c r="R24" s="72">
        <f t="shared" si="8"/>
        <v>4798</v>
      </c>
      <c r="S24" s="72">
        <f>SUM(S22:S23)</f>
        <v>1091</v>
      </c>
      <c r="T24" s="72">
        <f>SUM(T22:T23)</f>
        <v>939</v>
      </c>
      <c r="U24" s="72">
        <f>SUM(U22:U23)</f>
        <v>1089</v>
      </c>
      <c r="V24" s="72">
        <f>SUM(V22:V23)</f>
        <v>1017</v>
      </c>
      <c r="W24" s="72">
        <f t="shared" si="9"/>
        <v>4136</v>
      </c>
      <c r="X24" s="72">
        <f>SUM(X22:X23)</f>
        <v>985</v>
      </c>
      <c r="Y24" s="72">
        <f>SUM(Y22:Y23)</f>
        <v>1372</v>
      </c>
      <c r="Z24" s="10"/>
    </row>
    <row r="25" spans="1:26" s="25" customFormat="1" ht="17.25" customHeight="1" thickBot="1">
      <c r="A25" s="10"/>
      <c r="B25" s="38" t="s">
        <v>31</v>
      </c>
      <c r="C25" s="62">
        <f>+C21+C24</f>
        <v>11752</v>
      </c>
      <c r="D25" s="62">
        <f>+D21+D24</f>
        <v>3081</v>
      </c>
      <c r="E25" s="62">
        <f>+E21+E24</f>
        <v>3976</v>
      </c>
      <c r="F25" s="62">
        <f>+F21+F24</f>
        <v>3502</v>
      </c>
      <c r="G25" s="62">
        <f>+G21+G24</f>
        <v>3462</v>
      </c>
      <c r="H25" s="62">
        <f t="shared" si="6"/>
        <v>14021</v>
      </c>
      <c r="I25" s="62">
        <f>+I21+I24</f>
        <v>4248</v>
      </c>
      <c r="J25" s="62">
        <f>+J21+J24</f>
        <v>3133</v>
      </c>
      <c r="K25" s="62">
        <f>+K21+K24</f>
        <v>3452</v>
      </c>
      <c r="L25" s="62">
        <f>+L21+L24</f>
        <v>3723</v>
      </c>
      <c r="M25" s="62">
        <f t="shared" si="7"/>
        <v>14556</v>
      </c>
      <c r="N25" s="62">
        <f>+N21+N24</f>
        <v>4475</v>
      </c>
      <c r="O25" s="62">
        <f>+O21+O24</f>
        <v>4971</v>
      </c>
      <c r="P25" s="62">
        <f>+P21+P24</f>
        <v>2030</v>
      </c>
      <c r="Q25" s="62">
        <f>+Q21+Q24</f>
        <v>3311</v>
      </c>
      <c r="R25" s="62">
        <f t="shared" si="8"/>
        <v>14787</v>
      </c>
      <c r="S25" s="62">
        <f>+S21+S24</f>
        <v>2765</v>
      </c>
      <c r="T25" s="62">
        <f>+T21+T24</f>
        <v>3351</v>
      </c>
      <c r="U25" s="62">
        <f>+U21+U24</f>
        <v>2539</v>
      </c>
      <c r="V25" s="62">
        <f>+V21+V24</f>
        <v>2487</v>
      </c>
      <c r="W25" s="62">
        <f t="shared" si="9"/>
        <v>11142</v>
      </c>
      <c r="X25" s="62">
        <f>+X21+X24</f>
        <v>3892</v>
      </c>
      <c r="Y25" s="62">
        <f>+Y21+Y24</f>
        <v>4118</v>
      </c>
      <c r="Z25" s="10"/>
    </row>
    <row r="26" spans="1:26" s="58" customFormat="1" ht="17.25" customHeight="1" thickBot="1">
      <c r="A26" s="57"/>
      <c r="B26" s="60" t="s">
        <v>159</v>
      </c>
      <c r="C26" s="62">
        <f>+C19-C20-C25</f>
        <v>2023</v>
      </c>
      <c r="D26" s="62">
        <f>+D19-D20-D25</f>
        <v>932</v>
      </c>
      <c r="E26" s="62">
        <f>+E19-E20-E25</f>
        <v>-558</v>
      </c>
      <c r="F26" s="62">
        <f>+F19-F20-F25</f>
        <v>939</v>
      </c>
      <c r="G26" s="62">
        <f>+G19-G20-G25</f>
        <v>286</v>
      </c>
      <c r="H26" s="62">
        <f t="shared" si="6"/>
        <v>1599</v>
      </c>
      <c r="I26" s="62">
        <f>+I19-I20-I25</f>
        <v>1564</v>
      </c>
      <c r="J26" s="62">
        <f>+J19-J20-J25</f>
        <v>1287</v>
      </c>
      <c r="K26" s="62">
        <f>+K19-K20-K25</f>
        <v>758</v>
      </c>
      <c r="L26" s="62">
        <f>+L19-L20-L25</f>
        <v>2342</v>
      </c>
      <c r="M26" s="62">
        <f t="shared" si="7"/>
        <v>5951</v>
      </c>
      <c r="N26" s="62">
        <f>+N19-N20-N25</f>
        <v>2013</v>
      </c>
      <c r="O26" s="62">
        <f>+O19-O20-O25</f>
        <v>2471</v>
      </c>
      <c r="P26" s="62">
        <f>+P19-P20-P25</f>
        <v>5</v>
      </c>
      <c r="Q26" s="62">
        <f>+Q19-Q20-Q25</f>
        <v>-993</v>
      </c>
      <c r="R26" s="62">
        <f t="shared" si="8"/>
        <v>3496</v>
      </c>
      <c r="S26" s="62">
        <f>+S19-S20-S25</f>
        <v>-3423</v>
      </c>
      <c r="T26" s="62">
        <f>+T19-T20-T25</f>
        <v>304</v>
      </c>
      <c r="U26" s="62">
        <f>+U19-U20-U25</f>
        <v>-3213</v>
      </c>
      <c r="V26" s="62">
        <f>+V19-V20-V25</f>
        <v>-7460</v>
      </c>
      <c r="W26" s="62">
        <f t="shared" si="9"/>
        <v>-13792</v>
      </c>
      <c r="X26" s="62">
        <f>+X19-X20-X25</f>
        <v>2414</v>
      </c>
      <c r="Y26" s="62">
        <f>+Y19-Y20-Y25</f>
        <v>1655</v>
      </c>
      <c r="Z26" s="57"/>
    </row>
    <row r="27" spans="1:26" s="58" customFormat="1" ht="12" customHeight="1">
      <c r="A27" s="57"/>
      <c r="B27" s="48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57"/>
    </row>
    <row r="28" spans="1:26" ht="17.25" customHeight="1">
      <c r="A28" s="10"/>
      <c r="B28" s="16" t="s">
        <v>168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10"/>
    </row>
    <row r="29" spans="1:26" ht="17.25" customHeight="1">
      <c r="A29" s="10"/>
      <c r="B29" s="41" t="s">
        <v>64</v>
      </c>
      <c r="C29" s="74">
        <f aca="true" t="shared" si="10" ref="C29:R29">+C24/C19*100</f>
        <v>29</v>
      </c>
      <c r="D29" s="74">
        <f t="shared" si="10"/>
        <v>23.7</v>
      </c>
      <c r="E29" s="74">
        <f t="shared" si="10"/>
        <v>58.5</v>
      </c>
      <c r="F29" s="74">
        <f t="shared" si="10"/>
        <v>25.7</v>
      </c>
      <c r="G29" s="74">
        <f t="shared" si="10"/>
        <v>35.5</v>
      </c>
      <c r="H29" s="74">
        <f t="shared" si="10"/>
        <v>34.7</v>
      </c>
      <c r="I29" s="74">
        <f t="shared" si="10"/>
        <v>20.3</v>
      </c>
      <c r="J29" s="74">
        <f t="shared" si="10"/>
        <v>17.1</v>
      </c>
      <c r="K29" s="74">
        <f t="shared" si="10"/>
        <v>28.9</v>
      </c>
      <c r="L29" s="74">
        <f t="shared" si="10"/>
        <v>19</v>
      </c>
      <c r="M29" s="74">
        <f t="shared" si="10"/>
        <v>21</v>
      </c>
      <c r="N29" s="74">
        <f t="shared" si="10"/>
        <v>17.3</v>
      </c>
      <c r="O29" s="74">
        <f t="shared" si="10"/>
        <v>15.3</v>
      </c>
      <c r="P29" s="74">
        <f t="shared" si="10"/>
        <v>59.7</v>
      </c>
      <c r="Q29" s="74">
        <f t="shared" si="10"/>
        <v>51.3</v>
      </c>
      <c r="R29" s="74">
        <f t="shared" si="10"/>
        <v>25.8</v>
      </c>
      <c r="S29" s="240">
        <v>0</v>
      </c>
      <c r="T29" s="74">
        <f>+T24/T19*100</f>
        <v>25.3</v>
      </c>
      <c r="U29" s="240">
        <v>0</v>
      </c>
      <c r="V29" s="240">
        <v>0</v>
      </c>
      <c r="W29" s="240">
        <v>0</v>
      </c>
      <c r="X29" s="74">
        <f>+X24/X19*100</f>
        <v>15.3</v>
      </c>
      <c r="Y29" s="74">
        <f>+Y24/Y19*100</f>
        <v>22.8</v>
      </c>
      <c r="Z29" s="10"/>
    </row>
    <row r="30" spans="1:26" ht="17.25" customHeight="1">
      <c r="A30" s="10"/>
      <c r="B30" s="41" t="s">
        <v>65</v>
      </c>
      <c r="C30" s="74">
        <f aca="true" t="shared" si="11" ref="C30:R30">+C25/C19*100</f>
        <v>85.5</v>
      </c>
      <c r="D30" s="74">
        <f t="shared" si="11"/>
        <v>77.1</v>
      </c>
      <c r="E30" s="74">
        <f t="shared" si="11"/>
        <v>116.4</v>
      </c>
      <c r="F30" s="74">
        <f t="shared" si="11"/>
        <v>79.6</v>
      </c>
      <c r="G30" s="74">
        <f t="shared" si="11"/>
        <v>92.7</v>
      </c>
      <c r="H30" s="74">
        <f t="shared" si="11"/>
        <v>90.2</v>
      </c>
      <c r="I30" s="74">
        <f t="shared" si="11"/>
        <v>73.8</v>
      </c>
      <c r="J30" s="74">
        <f t="shared" si="11"/>
        <v>70.6</v>
      </c>
      <c r="K30" s="74">
        <f t="shared" si="11"/>
        <v>82.4</v>
      </c>
      <c r="L30" s="74">
        <f t="shared" si="11"/>
        <v>61.2</v>
      </c>
      <c r="M30" s="74">
        <f t="shared" si="11"/>
        <v>71.1</v>
      </c>
      <c r="N30" s="74">
        <f t="shared" si="11"/>
        <v>68.3</v>
      </c>
      <c r="O30" s="74">
        <f t="shared" si="11"/>
        <v>66.7</v>
      </c>
      <c r="P30" s="74">
        <f t="shared" si="11"/>
        <v>98.7</v>
      </c>
      <c r="Q30" s="74">
        <f t="shared" si="11"/>
        <v>130.9</v>
      </c>
      <c r="R30" s="74">
        <f t="shared" si="11"/>
        <v>79.6</v>
      </c>
      <c r="S30" s="240">
        <v>0</v>
      </c>
      <c r="T30" s="74">
        <f>+T25/T19*100</f>
        <v>90.4</v>
      </c>
      <c r="U30" s="240">
        <v>0</v>
      </c>
      <c r="V30" s="240">
        <v>0</v>
      </c>
      <c r="W30" s="240">
        <v>0</v>
      </c>
      <c r="X30" s="74">
        <f>+X25/X19*100</f>
        <v>60.4</v>
      </c>
      <c r="Y30" s="74">
        <f>+Y25/Y19*100</f>
        <v>68.5</v>
      </c>
      <c r="Z30" s="10"/>
    </row>
    <row r="31" spans="1:26" ht="17.25" customHeight="1" thickBot="1">
      <c r="A31" s="10"/>
      <c r="B31" s="85" t="s">
        <v>66</v>
      </c>
      <c r="C31" s="93">
        <f aca="true" t="shared" si="12" ref="C31:R31">+C26/C19*100</f>
        <v>14.7</v>
      </c>
      <c r="D31" s="93">
        <f t="shared" si="12"/>
        <v>23.3</v>
      </c>
      <c r="E31" s="93">
        <f t="shared" si="12"/>
        <v>-16.3</v>
      </c>
      <c r="F31" s="93">
        <f t="shared" si="12"/>
        <v>21.3</v>
      </c>
      <c r="G31" s="93">
        <f t="shared" si="12"/>
        <v>7.7</v>
      </c>
      <c r="H31" s="93">
        <f t="shared" si="12"/>
        <v>10.3</v>
      </c>
      <c r="I31" s="93">
        <f t="shared" si="12"/>
        <v>27.2</v>
      </c>
      <c r="J31" s="93">
        <f t="shared" si="12"/>
        <v>29</v>
      </c>
      <c r="K31" s="93">
        <f t="shared" si="12"/>
        <v>18.1</v>
      </c>
      <c r="L31" s="93">
        <f t="shared" si="12"/>
        <v>38.5</v>
      </c>
      <c r="M31" s="93">
        <f t="shared" si="12"/>
        <v>29.1</v>
      </c>
      <c r="N31" s="93">
        <f t="shared" si="12"/>
        <v>30.7</v>
      </c>
      <c r="O31" s="93">
        <f t="shared" si="12"/>
        <v>33.2</v>
      </c>
      <c r="P31" s="93">
        <f t="shared" si="12"/>
        <v>0.2</v>
      </c>
      <c r="Q31" s="310">
        <f t="shared" si="12"/>
        <v>-39.3</v>
      </c>
      <c r="R31" s="93">
        <f t="shared" si="12"/>
        <v>18.8</v>
      </c>
      <c r="S31" s="241">
        <v>0</v>
      </c>
      <c r="T31" s="93">
        <f>+T26/T19*100</f>
        <v>8.2</v>
      </c>
      <c r="U31" s="241">
        <v>0</v>
      </c>
      <c r="V31" s="241">
        <v>0</v>
      </c>
      <c r="W31" s="241">
        <v>0</v>
      </c>
      <c r="X31" s="93">
        <f>+X26/X19*100</f>
        <v>37.5</v>
      </c>
      <c r="Y31" s="93">
        <f>+Y26/Y19*100</f>
        <v>27.5</v>
      </c>
      <c r="Z31" s="10"/>
    </row>
    <row r="32" spans="1:26" ht="17.25" customHeight="1">
      <c r="A32" s="10"/>
      <c r="B32" s="1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10"/>
    </row>
    <row r="33" spans="1:26" ht="17.25" customHeight="1">
      <c r="A33" s="10"/>
      <c r="B33" s="16" t="s">
        <v>86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10"/>
    </row>
    <row r="34" spans="1:26" s="25" customFormat="1" ht="30.75" customHeight="1" thickBot="1">
      <c r="A34" s="10"/>
      <c r="B34" s="400" t="s">
        <v>146</v>
      </c>
      <c r="C34" s="104">
        <v>22297</v>
      </c>
      <c r="D34" s="104">
        <v>23002</v>
      </c>
      <c r="E34" s="104">
        <v>26045</v>
      </c>
      <c r="F34" s="104">
        <v>28588</v>
      </c>
      <c r="G34" s="104">
        <v>29405</v>
      </c>
      <c r="H34" s="104">
        <v>26639</v>
      </c>
      <c r="I34" s="104">
        <v>30559</v>
      </c>
      <c r="J34" s="104">
        <v>30582</v>
      </c>
      <c r="K34" s="104">
        <v>31752</v>
      </c>
      <c r="L34" s="104">
        <v>34338</v>
      </c>
      <c r="M34" s="104">
        <v>31971</v>
      </c>
      <c r="N34" s="104">
        <v>35176</v>
      </c>
      <c r="O34" s="104">
        <v>34947</v>
      </c>
      <c r="P34" s="104">
        <v>36739</v>
      </c>
      <c r="Q34" s="104">
        <v>35954</v>
      </c>
      <c r="R34" s="104">
        <v>35407</v>
      </c>
      <c r="S34" s="104">
        <v>30138</v>
      </c>
      <c r="T34" s="104">
        <v>26889</v>
      </c>
      <c r="U34" s="104">
        <v>28517</v>
      </c>
      <c r="V34" s="104">
        <v>26618</v>
      </c>
      <c r="W34" s="104">
        <v>28044</v>
      </c>
      <c r="X34" s="104">
        <v>22428</v>
      </c>
      <c r="Y34" s="104">
        <v>21358</v>
      </c>
      <c r="Z34" s="10"/>
    </row>
    <row r="35" spans="1:26" s="25" customFormat="1" ht="31.5" customHeight="1" thickBot="1">
      <c r="A35" s="10"/>
      <c r="B35" s="400" t="s">
        <v>145</v>
      </c>
      <c r="C35" s="105">
        <v>10.3</v>
      </c>
      <c r="D35" s="105">
        <v>17.5</v>
      </c>
      <c r="E35" s="105">
        <v>-7.4</v>
      </c>
      <c r="F35" s="105">
        <v>14.4</v>
      </c>
      <c r="G35" s="105">
        <v>5.3</v>
      </c>
      <c r="H35" s="105">
        <v>7.3</v>
      </c>
      <c r="I35" s="105">
        <v>21.8</v>
      </c>
      <c r="J35" s="105">
        <v>18.3</v>
      </c>
      <c r="K35" s="105">
        <v>10.9</v>
      </c>
      <c r="L35" s="105">
        <v>28.6</v>
      </c>
      <c r="M35" s="105">
        <v>20</v>
      </c>
      <c r="N35" s="105">
        <v>23.5</v>
      </c>
      <c r="O35" s="105">
        <v>28.9</v>
      </c>
      <c r="P35" s="105">
        <v>0.7</v>
      </c>
      <c r="Q35" s="105">
        <v>-10.5</v>
      </c>
      <c r="R35" s="105">
        <v>10.5</v>
      </c>
      <c r="S35" s="105">
        <v>-45</v>
      </c>
      <c r="T35" s="105">
        <v>5</v>
      </c>
      <c r="U35" s="105">
        <v>-44.6</v>
      </c>
      <c r="V35" s="105">
        <v>-111.7</v>
      </c>
      <c r="W35" s="105">
        <v>-48.7</v>
      </c>
      <c r="X35" s="105">
        <v>43.7</v>
      </c>
      <c r="Y35" s="105">
        <v>31.6</v>
      </c>
      <c r="Z35" s="10"/>
    </row>
    <row r="36" spans="1:26" ht="17.25" customHeight="1">
      <c r="A36" s="10"/>
      <c r="B36" s="14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59"/>
      <c r="O36" s="259"/>
      <c r="P36" s="259"/>
      <c r="Q36" s="259"/>
      <c r="R36" s="20"/>
      <c r="S36" s="20"/>
      <c r="T36" s="259"/>
      <c r="U36" s="259"/>
      <c r="V36" s="259"/>
      <c r="W36" s="20"/>
      <c r="X36" s="20"/>
      <c r="Y36" s="20"/>
      <c r="Z36" s="10"/>
    </row>
    <row r="37" spans="1:26" ht="17.25" customHeight="1">
      <c r="A37" s="10"/>
      <c r="B37" s="16" t="s">
        <v>68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59"/>
      <c r="O37" s="259"/>
      <c r="P37" s="259"/>
      <c r="Q37" s="259"/>
      <c r="R37" s="20"/>
      <c r="S37" s="20"/>
      <c r="T37" s="259"/>
      <c r="U37" s="259"/>
      <c r="V37" s="259"/>
      <c r="W37" s="20"/>
      <c r="X37" s="20"/>
      <c r="Y37" s="20"/>
      <c r="Z37" s="10"/>
    </row>
    <row r="38" spans="1:26" ht="17.25" customHeight="1">
      <c r="A38" s="10"/>
      <c r="B38" s="41" t="s">
        <v>69</v>
      </c>
      <c r="C38" s="209">
        <v>730416</v>
      </c>
      <c r="D38" s="155"/>
      <c r="E38" s="155"/>
      <c r="F38" s="155"/>
      <c r="G38" s="43">
        <v>957513</v>
      </c>
      <c r="H38" s="43">
        <v>957513</v>
      </c>
      <c r="I38" s="43">
        <v>1035601</v>
      </c>
      <c r="J38" s="43">
        <v>1017006</v>
      </c>
      <c r="K38" s="43">
        <v>1084666</v>
      </c>
      <c r="L38" s="43">
        <v>1046557</v>
      </c>
      <c r="M38" s="43">
        <v>1046557</v>
      </c>
      <c r="N38" s="255">
        <v>1146956</v>
      </c>
      <c r="O38" s="255">
        <v>1204397</v>
      </c>
      <c r="P38" s="255">
        <v>1156573</v>
      </c>
      <c r="Q38" s="255">
        <v>1140740</v>
      </c>
      <c r="R38" s="72">
        <f>+Q38</f>
        <v>1140740</v>
      </c>
      <c r="S38" s="255">
        <v>997660</v>
      </c>
      <c r="T38" s="255">
        <v>1021587</v>
      </c>
      <c r="U38" s="255">
        <v>1180743</v>
      </c>
      <c r="V38" s="255">
        <v>976713</v>
      </c>
      <c r="W38" s="72">
        <f>+V38</f>
        <v>976713</v>
      </c>
      <c r="X38" s="255">
        <v>953398</v>
      </c>
      <c r="Y38" s="255">
        <v>883014</v>
      </c>
      <c r="Z38" s="10"/>
    </row>
    <row r="39" spans="1:26" ht="17.25" customHeight="1">
      <c r="A39" s="10"/>
      <c r="B39" s="18" t="s">
        <v>70</v>
      </c>
      <c r="C39" s="155"/>
      <c r="D39" s="155"/>
      <c r="E39" s="155"/>
      <c r="F39" s="155"/>
      <c r="G39" s="43">
        <v>34762</v>
      </c>
      <c r="H39" s="43">
        <v>34762</v>
      </c>
      <c r="I39" s="43">
        <v>39654</v>
      </c>
      <c r="J39" s="43">
        <v>38190</v>
      </c>
      <c r="K39" s="43">
        <v>42309</v>
      </c>
      <c r="L39" s="43">
        <v>44285</v>
      </c>
      <c r="M39" s="43">
        <v>44285</v>
      </c>
      <c r="N39" s="255">
        <v>46405</v>
      </c>
      <c r="O39" s="255">
        <v>50104</v>
      </c>
      <c r="P39" s="255">
        <v>53097</v>
      </c>
      <c r="Q39" s="255">
        <v>64892</v>
      </c>
      <c r="R39" s="72">
        <f>+Q39</f>
        <v>64892</v>
      </c>
      <c r="S39" s="255">
        <v>53516</v>
      </c>
      <c r="T39" s="255">
        <v>54011</v>
      </c>
      <c r="U39" s="255">
        <v>61308</v>
      </c>
      <c r="V39" s="255">
        <v>60837</v>
      </c>
      <c r="W39" s="72">
        <f>+V39</f>
        <v>60837</v>
      </c>
      <c r="X39" s="255">
        <v>60942</v>
      </c>
      <c r="Y39" s="255">
        <v>67278</v>
      </c>
      <c r="Z39" s="10"/>
    </row>
    <row r="40" spans="1:26" ht="17.25" customHeight="1" thickBot="1">
      <c r="A40" s="10"/>
      <c r="B40" s="85" t="s">
        <v>71</v>
      </c>
      <c r="C40" s="160"/>
      <c r="D40" s="160"/>
      <c r="E40" s="160"/>
      <c r="F40" s="160"/>
      <c r="G40" s="87">
        <v>8246</v>
      </c>
      <c r="H40" s="87">
        <v>8246</v>
      </c>
      <c r="I40" s="87">
        <v>8211</v>
      </c>
      <c r="J40" s="87">
        <v>7782</v>
      </c>
      <c r="K40" s="87">
        <v>7955</v>
      </c>
      <c r="L40" s="87">
        <v>7809</v>
      </c>
      <c r="M40" s="87">
        <v>7809</v>
      </c>
      <c r="N40" s="256">
        <v>7830</v>
      </c>
      <c r="O40" s="256">
        <v>7858</v>
      </c>
      <c r="P40" s="256">
        <v>7551</v>
      </c>
      <c r="Q40" s="256">
        <v>7465</v>
      </c>
      <c r="R40" s="94">
        <f>+Q40</f>
        <v>7465</v>
      </c>
      <c r="S40" s="256">
        <v>6708</v>
      </c>
      <c r="T40" s="256">
        <v>6864</v>
      </c>
      <c r="U40" s="256">
        <v>7424</v>
      </c>
      <c r="V40" s="256">
        <v>6972</v>
      </c>
      <c r="W40" s="94">
        <f>+V40</f>
        <v>6972</v>
      </c>
      <c r="X40" s="256">
        <v>7399</v>
      </c>
      <c r="Y40" s="256">
        <v>7141</v>
      </c>
      <c r="Z40" s="10"/>
    </row>
    <row r="41" spans="1:26" ht="17.25" customHeight="1">
      <c r="A41" s="10"/>
      <c r="B41" s="14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59"/>
      <c r="O41" s="259"/>
      <c r="P41" s="259"/>
      <c r="Q41" s="259"/>
      <c r="R41" s="20"/>
      <c r="S41" s="259"/>
      <c r="T41" s="259"/>
      <c r="U41" s="259"/>
      <c r="V41" s="259"/>
      <c r="W41" s="20"/>
      <c r="X41" s="259"/>
      <c r="Y41" s="259"/>
      <c r="Z41" s="10"/>
    </row>
    <row r="42" spans="1:26" ht="17.25" customHeight="1">
      <c r="A42" s="10"/>
      <c r="B42" s="16" t="s">
        <v>87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59"/>
      <c r="O42" s="259"/>
      <c r="P42" s="259"/>
      <c r="Q42" s="259"/>
      <c r="R42" s="20"/>
      <c r="S42" s="259"/>
      <c r="T42" s="259"/>
      <c r="U42" s="259"/>
      <c r="V42" s="259"/>
      <c r="W42" s="20"/>
      <c r="X42" s="259"/>
      <c r="Y42" s="259"/>
      <c r="Z42" s="10"/>
    </row>
    <row r="43" spans="1:26" ht="17.25" customHeight="1" thickBot="1">
      <c r="A43" s="10"/>
      <c r="B43" s="85" t="s">
        <v>88</v>
      </c>
      <c r="C43" s="160"/>
      <c r="D43" s="160"/>
      <c r="E43" s="160"/>
      <c r="F43" s="160"/>
      <c r="G43" s="160"/>
      <c r="H43" s="160"/>
      <c r="I43" s="87">
        <v>17900</v>
      </c>
      <c r="J43" s="87">
        <v>18200</v>
      </c>
      <c r="K43" s="87">
        <v>18600</v>
      </c>
      <c r="L43" s="87">
        <v>18700</v>
      </c>
      <c r="M43" s="87">
        <v>18700</v>
      </c>
      <c r="N43" s="297">
        <f>+'Core Results'!N47</f>
        <v>18900</v>
      </c>
      <c r="O43" s="297">
        <f>+'Core Results'!O47</f>
        <v>19200</v>
      </c>
      <c r="P43" s="297">
        <f>+'Core Results'!P47</f>
        <v>20200</v>
      </c>
      <c r="Q43" s="297">
        <f>+'Core Results'!Q47</f>
        <v>20500</v>
      </c>
      <c r="R43" s="94">
        <f>+Q43</f>
        <v>20500</v>
      </c>
      <c r="S43" s="297">
        <f>+'Core Results'!S47</f>
        <v>20500</v>
      </c>
      <c r="T43" s="297">
        <f>+'Core Results'!T47</f>
        <v>20400</v>
      </c>
      <c r="U43" s="297">
        <f>+'Core Results'!U47</f>
        <v>21200</v>
      </c>
      <c r="V43" s="297">
        <f>+'Core Results'!V47</f>
        <v>19600</v>
      </c>
      <c r="W43" s="94">
        <f>+V43</f>
        <v>19600</v>
      </c>
      <c r="X43" s="297">
        <f>+'Core Results'!X47</f>
        <v>18800</v>
      </c>
      <c r="Y43" s="297">
        <f>+'Core Results'!Y47</f>
        <v>18800</v>
      </c>
      <c r="Z43" s="10"/>
    </row>
    <row r="44" spans="1:26" ht="17.25" customHeight="1">
      <c r="A44" s="10"/>
      <c r="B44" s="14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59"/>
      <c r="O44" s="20"/>
      <c r="P44" s="20"/>
      <c r="Q44" s="20"/>
      <c r="R44" s="259"/>
      <c r="S44" s="259"/>
      <c r="T44" s="259"/>
      <c r="U44" s="259"/>
      <c r="V44" s="259"/>
      <c r="W44" s="259"/>
      <c r="X44" s="259"/>
      <c r="Y44" s="259"/>
      <c r="Z44" s="10"/>
    </row>
    <row r="45" spans="1:26" ht="17.25" customHeight="1">
      <c r="A45" s="10"/>
      <c r="B45" s="16" t="s">
        <v>58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59"/>
      <c r="O45" s="20"/>
      <c r="P45" s="20"/>
      <c r="Q45" s="20"/>
      <c r="R45" s="259"/>
      <c r="S45" s="259"/>
      <c r="T45" s="259"/>
      <c r="U45" s="259"/>
      <c r="V45" s="259"/>
      <c r="W45" s="259"/>
      <c r="X45" s="259"/>
      <c r="Y45" s="259"/>
      <c r="Z45" s="10"/>
    </row>
    <row r="46" spans="1:26" ht="17.25" customHeight="1">
      <c r="A46" s="10"/>
      <c r="B46" s="33" t="s">
        <v>59</v>
      </c>
      <c r="C46" s="34">
        <v>56</v>
      </c>
      <c r="D46" s="34">
        <v>64</v>
      </c>
      <c r="E46" s="34">
        <v>62</v>
      </c>
      <c r="F46" s="34">
        <v>60</v>
      </c>
      <c r="G46" s="34">
        <v>60</v>
      </c>
      <c r="H46" s="34">
        <v>62</v>
      </c>
      <c r="I46" s="34">
        <v>60</v>
      </c>
      <c r="J46" s="34">
        <v>67</v>
      </c>
      <c r="K46" s="34">
        <v>50</v>
      </c>
      <c r="L46" s="34">
        <v>48</v>
      </c>
      <c r="M46" s="34">
        <v>56</v>
      </c>
      <c r="N46" s="319">
        <v>53</v>
      </c>
      <c r="O46" s="319">
        <v>58</v>
      </c>
      <c r="P46" s="319">
        <v>72</v>
      </c>
      <c r="Q46" s="319">
        <v>103</v>
      </c>
      <c r="R46" s="319">
        <v>72</v>
      </c>
      <c r="S46" s="250">
        <v>145</v>
      </c>
      <c r="T46" s="250">
        <v>185</v>
      </c>
      <c r="U46" s="250">
        <v>138</v>
      </c>
      <c r="V46" s="250">
        <v>124</v>
      </c>
      <c r="W46" s="319">
        <v>148</v>
      </c>
      <c r="X46" s="250">
        <v>132</v>
      </c>
      <c r="Y46" s="250">
        <v>154</v>
      </c>
      <c r="Z46" s="10"/>
    </row>
    <row r="47" spans="1:26" ht="17.25" customHeight="1">
      <c r="A47" s="10"/>
      <c r="B47" s="21" t="s">
        <v>60</v>
      </c>
      <c r="C47" s="22">
        <v>18</v>
      </c>
      <c r="D47" s="22">
        <v>20</v>
      </c>
      <c r="E47" s="22">
        <v>12</v>
      </c>
      <c r="F47" s="22">
        <v>9</v>
      </c>
      <c r="G47" s="22">
        <v>11</v>
      </c>
      <c r="H47" s="22">
        <v>13</v>
      </c>
      <c r="I47" s="22">
        <v>16</v>
      </c>
      <c r="J47" s="22">
        <v>19</v>
      </c>
      <c r="K47" s="22">
        <v>20</v>
      </c>
      <c r="L47" s="22">
        <v>19</v>
      </c>
      <c r="M47" s="22">
        <v>19</v>
      </c>
      <c r="N47" s="320">
        <v>17</v>
      </c>
      <c r="O47" s="320">
        <v>24</v>
      </c>
      <c r="P47" s="320">
        <v>22</v>
      </c>
      <c r="Q47" s="320">
        <v>38</v>
      </c>
      <c r="R47" s="320">
        <v>26</v>
      </c>
      <c r="S47" s="245">
        <v>37</v>
      </c>
      <c r="T47" s="245">
        <v>21</v>
      </c>
      <c r="U47" s="245">
        <v>14</v>
      </c>
      <c r="V47" s="245">
        <v>18</v>
      </c>
      <c r="W47" s="320">
        <v>22</v>
      </c>
      <c r="X47" s="245">
        <v>16</v>
      </c>
      <c r="Y47" s="245">
        <v>21</v>
      </c>
      <c r="Z47" s="10"/>
    </row>
    <row r="48" spans="1:26" ht="17.25" customHeight="1">
      <c r="A48" s="10"/>
      <c r="B48" s="21" t="s">
        <v>61</v>
      </c>
      <c r="C48" s="22">
        <v>0</v>
      </c>
      <c r="D48" s="22">
        <v>1</v>
      </c>
      <c r="E48" s="22">
        <v>2</v>
      </c>
      <c r="F48" s="22">
        <v>10</v>
      </c>
      <c r="G48" s="22">
        <v>9</v>
      </c>
      <c r="H48" s="22">
        <v>6</v>
      </c>
      <c r="I48" s="22">
        <v>11</v>
      </c>
      <c r="J48" s="22">
        <v>8</v>
      </c>
      <c r="K48" s="22">
        <v>9</v>
      </c>
      <c r="L48" s="22">
        <v>12</v>
      </c>
      <c r="M48" s="22">
        <v>10</v>
      </c>
      <c r="N48" s="320">
        <v>12</v>
      </c>
      <c r="O48" s="320">
        <v>18</v>
      </c>
      <c r="P48" s="320">
        <v>18</v>
      </c>
      <c r="Q48" s="320">
        <v>22</v>
      </c>
      <c r="R48" s="320">
        <v>17</v>
      </c>
      <c r="S48" s="245">
        <v>42</v>
      </c>
      <c r="T48" s="245">
        <v>40</v>
      </c>
      <c r="U48" s="245">
        <v>32</v>
      </c>
      <c r="V48" s="245">
        <v>30</v>
      </c>
      <c r="W48" s="320">
        <v>36</v>
      </c>
      <c r="X48" s="245">
        <v>16</v>
      </c>
      <c r="Y48" s="245">
        <v>20</v>
      </c>
      <c r="Z48" s="10"/>
    </row>
    <row r="49" spans="1:26" ht="17.25" customHeight="1">
      <c r="A49" s="10"/>
      <c r="B49" s="21" t="s">
        <v>4</v>
      </c>
      <c r="C49" s="22">
        <v>35</v>
      </c>
      <c r="D49" s="22">
        <v>33</v>
      </c>
      <c r="E49" s="22">
        <v>38</v>
      </c>
      <c r="F49" s="22">
        <v>43</v>
      </c>
      <c r="G49" s="22">
        <v>49</v>
      </c>
      <c r="H49" s="22">
        <v>41</v>
      </c>
      <c r="I49" s="22">
        <v>53</v>
      </c>
      <c r="J49" s="22">
        <v>65</v>
      </c>
      <c r="K49" s="22">
        <v>61</v>
      </c>
      <c r="L49" s="22">
        <v>57</v>
      </c>
      <c r="M49" s="22">
        <v>59</v>
      </c>
      <c r="N49" s="320">
        <v>64</v>
      </c>
      <c r="O49" s="320">
        <v>93</v>
      </c>
      <c r="P49" s="320">
        <v>71</v>
      </c>
      <c r="Q49" s="320">
        <v>90</v>
      </c>
      <c r="R49" s="320">
        <v>80</v>
      </c>
      <c r="S49" s="245">
        <v>78</v>
      </c>
      <c r="T49" s="245">
        <v>56</v>
      </c>
      <c r="U49" s="245">
        <v>69</v>
      </c>
      <c r="V49" s="245">
        <v>59</v>
      </c>
      <c r="W49" s="320">
        <v>65</v>
      </c>
      <c r="X49" s="245">
        <v>32</v>
      </c>
      <c r="Y49" s="245">
        <v>35</v>
      </c>
      <c r="Z49" s="10"/>
    </row>
    <row r="50" spans="1:26" ht="17.25" customHeight="1">
      <c r="A50" s="10"/>
      <c r="B50" s="44" t="s">
        <v>62</v>
      </c>
      <c r="C50" s="51">
        <v>-46</v>
      </c>
      <c r="D50" s="51">
        <v>-51</v>
      </c>
      <c r="E50" s="51">
        <v>-50</v>
      </c>
      <c r="F50" s="51">
        <v>-58</v>
      </c>
      <c r="G50" s="51">
        <v>-58</v>
      </c>
      <c r="H50" s="51">
        <v>-56</v>
      </c>
      <c r="I50" s="51">
        <v>-68</v>
      </c>
      <c r="J50" s="51">
        <v>-64</v>
      </c>
      <c r="K50" s="51">
        <v>-60</v>
      </c>
      <c r="L50" s="51">
        <v>-65</v>
      </c>
      <c r="M50" s="51">
        <v>-65</v>
      </c>
      <c r="N50" s="321">
        <v>-69</v>
      </c>
      <c r="O50" s="321">
        <v>-83</v>
      </c>
      <c r="P50" s="321">
        <v>-88</v>
      </c>
      <c r="Q50" s="321">
        <v>-81</v>
      </c>
      <c r="R50" s="321">
        <v>-81</v>
      </c>
      <c r="S50" s="268">
        <v>-115</v>
      </c>
      <c r="T50" s="268">
        <v>-109</v>
      </c>
      <c r="U50" s="268">
        <v>-84</v>
      </c>
      <c r="V50" s="268">
        <v>-70</v>
      </c>
      <c r="W50" s="321">
        <v>-94</v>
      </c>
      <c r="X50" s="268">
        <v>-57</v>
      </c>
      <c r="Y50" s="268">
        <v>-105</v>
      </c>
      <c r="Z50" s="10"/>
    </row>
    <row r="51" spans="1:26" ht="17.25" customHeight="1" thickBot="1">
      <c r="A51" s="10"/>
      <c r="B51" s="38" t="s">
        <v>63</v>
      </c>
      <c r="C51" s="62">
        <f>SUM(C46:C50)</f>
        <v>63</v>
      </c>
      <c r="D51" s="62">
        <f aca="true" t="shared" si="13" ref="D51:N51">SUM(D46:D50)</f>
        <v>67</v>
      </c>
      <c r="E51" s="62">
        <f t="shared" si="13"/>
        <v>64</v>
      </c>
      <c r="F51" s="62">
        <f t="shared" si="13"/>
        <v>64</v>
      </c>
      <c r="G51" s="62">
        <f t="shared" si="13"/>
        <v>71</v>
      </c>
      <c r="H51" s="62">
        <f t="shared" si="13"/>
        <v>66</v>
      </c>
      <c r="I51" s="62">
        <f t="shared" si="13"/>
        <v>72</v>
      </c>
      <c r="J51" s="62">
        <f t="shared" si="13"/>
        <v>95</v>
      </c>
      <c r="K51" s="62">
        <f t="shared" si="13"/>
        <v>80</v>
      </c>
      <c r="L51" s="62">
        <f t="shared" si="13"/>
        <v>71</v>
      </c>
      <c r="M51" s="62">
        <f t="shared" si="13"/>
        <v>79</v>
      </c>
      <c r="N51" s="62">
        <f t="shared" si="13"/>
        <v>77</v>
      </c>
      <c r="O51" s="62">
        <f aca="true" t="shared" si="14" ref="O51:Y51">SUM(O46:O50)</f>
        <v>110</v>
      </c>
      <c r="P51" s="62">
        <f t="shared" si="14"/>
        <v>95</v>
      </c>
      <c r="Q51" s="62">
        <f t="shared" si="14"/>
        <v>172</v>
      </c>
      <c r="R51" s="62">
        <f t="shared" si="14"/>
        <v>114</v>
      </c>
      <c r="S51" s="62">
        <f t="shared" si="14"/>
        <v>187</v>
      </c>
      <c r="T51" s="62">
        <f t="shared" si="14"/>
        <v>193</v>
      </c>
      <c r="U51" s="62">
        <f t="shared" si="14"/>
        <v>169</v>
      </c>
      <c r="V51" s="62">
        <f t="shared" si="14"/>
        <v>161</v>
      </c>
      <c r="W51" s="62">
        <f t="shared" si="14"/>
        <v>177</v>
      </c>
      <c r="X51" s="62">
        <f t="shared" si="14"/>
        <v>139</v>
      </c>
      <c r="Y51" s="62">
        <f t="shared" si="14"/>
        <v>125</v>
      </c>
      <c r="Z51" s="10"/>
    </row>
    <row r="52" spans="1:26" ht="17.25" customHeight="1">
      <c r="A52" s="10"/>
      <c r="B52" s="14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10"/>
    </row>
    <row r="53" spans="1:26" ht="17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:26" ht="11.25" customHeight="1">
      <c r="A54" s="10"/>
      <c r="B54" s="14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7.25" customHeight="1">
      <c r="A55" s="15" t="s">
        <v>162</v>
      </c>
      <c r="B55" s="15" t="s">
        <v>193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8" ht="13.5" customHeight="1"/>
    <row r="74" ht="11.25" customHeight="1"/>
  </sheetData>
  <mergeCells count="1">
    <mergeCell ref="B1:B2"/>
  </mergeCells>
  <conditionalFormatting sqref="C16:Y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116"/>
  <sheetViews>
    <sheetView showGridLines="0" zoomScale="80" zoomScaleNormal="8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43.28125" style="1" customWidth="1"/>
    <col min="3" max="3" width="14.7109375" style="1" customWidth="1"/>
    <col min="4" max="7" width="14.7109375" style="1" hidden="1" customWidth="1" outlineLevel="1"/>
    <col min="8" max="8" width="14.7109375" style="1" customWidth="1" collapsed="1"/>
    <col min="9" max="12" width="14.7109375" style="1" hidden="1" customWidth="1" outlineLevel="1"/>
    <col min="13" max="13" width="14.7109375" style="1" customWidth="1" collapsed="1"/>
    <col min="14" max="17" width="14.7109375" style="1" hidden="1" customWidth="1" outlineLevel="1"/>
    <col min="18" max="18" width="14.7109375" style="1" customWidth="1" collapsed="1"/>
    <col min="19" max="25" width="14.7109375" style="1" customWidth="1"/>
    <col min="26" max="16384" width="1.7109375" style="1" customWidth="1"/>
  </cols>
  <sheetData>
    <row r="1" spans="1:26" s="5" customFormat="1" ht="19.5" customHeight="1">
      <c r="A1" s="2"/>
      <c r="B1" s="407" t="s">
        <v>44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</row>
    <row r="2" spans="1:26" s="5" customFormat="1" ht="19.5" customHeight="1">
      <c r="A2" s="6"/>
      <c r="B2" s="408"/>
      <c r="C2" s="61">
        <v>2004</v>
      </c>
      <c r="D2" s="7" t="s">
        <v>11</v>
      </c>
      <c r="E2" s="7" t="s">
        <v>12</v>
      </c>
      <c r="F2" s="7" t="s">
        <v>13</v>
      </c>
      <c r="G2" s="7" t="s">
        <v>14</v>
      </c>
      <c r="H2" s="8">
        <v>2005</v>
      </c>
      <c r="I2" s="7" t="s">
        <v>15</v>
      </c>
      <c r="J2" s="7" t="s">
        <v>16</v>
      </c>
      <c r="K2" s="7" t="s">
        <v>17</v>
      </c>
      <c r="L2" s="7" t="s">
        <v>18</v>
      </c>
      <c r="M2" s="8">
        <v>2006</v>
      </c>
      <c r="N2" s="7" t="s">
        <v>55</v>
      </c>
      <c r="O2" s="7" t="s">
        <v>94</v>
      </c>
      <c r="P2" s="7" t="s">
        <v>96</v>
      </c>
      <c r="Q2" s="7" t="s">
        <v>97</v>
      </c>
      <c r="R2" s="8">
        <v>2007</v>
      </c>
      <c r="S2" s="7" t="s">
        <v>100</v>
      </c>
      <c r="T2" s="7" t="s">
        <v>140</v>
      </c>
      <c r="U2" s="7" t="s">
        <v>141</v>
      </c>
      <c r="V2" s="7" t="s">
        <v>142</v>
      </c>
      <c r="W2" s="8">
        <v>2008</v>
      </c>
      <c r="X2" s="7" t="s">
        <v>165</v>
      </c>
      <c r="Y2" s="7" t="s">
        <v>194</v>
      </c>
      <c r="Z2" s="6"/>
    </row>
    <row r="3" spans="1:26" s="11" customFormat="1" ht="15.75" customHeight="1">
      <c r="A3" s="10"/>
      <c r="B3" s="10"/>
      <c r="C3" s="348" t="s">
        <v>175</v>
      </c>
      <c r="D3" s="348" t="s">
        <v>162</v>
      </c>
      <c r="E3" s="348" t="s">
        <v>162</v>
      </c>
      <c r="F3" s="348" t="s">
        <v>162</v>
      </c>
      <c r="G3" s="348" t="s">
        <v>162</v>
      </c>
      <c r="H3" s="348" t="s">
        <v>175</v>
      </c>
      <c r="I3" s="348" t="s">
        <v>175</v>
      </c>
      <c r="J3" s="348" t="s">
        <v>175</v>
      </c>
      <c r="K3" s="348" t="s">
        <v>175</v>
      </c>
      <c r="L3" s="348" t="s">
        <v>175</v>
      </c>
      <c r="M3" s="348" t="s">
        <v>176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6.5" thickBot="1">
      <c r="A4" s="10"/>
      <c r="B4" s="12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10"/>
    </row>
    <row r="5" spans="1:26" ht="12" customHeight="1" thickTop="1">
      <c r="A5" s="10"/>
      <c r="B5" s="328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0"/>
    </row>
    <row r="6" spans="1:26" s="25" customFormat="1" ht="17.25" customHeight="1">
      <c r="A6" s="10"/>
      <c r="B6" s="16" t="s">
        <v>201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52"/>
      <c r="R6" s="23"/>
      <c r="S6" s="23"/>
      <c r="T6" s="23"/>
      <c r="U6" s="23"/>
      <c r="V6" s="23"/>
      <c r="W6" s="23"/>
      <c r="X6" s="23"/>
      <c r="Y6" s="23"/>
      <c r="Z6" s="10"/>
    </row>
    <row r="7" spans="1:26" s="25" customFormat="1" ht="17.25" customHeight="1">
      <c r="A7" s="10"/>
      <c r="B7" s="41" t="s">
        <v>195</v>
      </c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4">
        <v>423</v>
      </c>
      <c r="O7" s="394">
        <v>458</v>
      </c>
      <c r="P7" s="394">
        <v>465</v>
      </c>
      <c r="Q7" s="394">
        <v>478</v>
      </c>
      <c r="R7" s="395">
        <f>SUM(N7:Q7)</f>
        <v>1824</v>
      </c>
      <c r="S7" s="394">
        <v>387</v>
      </c>
      <c r="T7" s="394">
        <v>389</v>
      </c>
      <c r="U7" s="394">
        <v>407</v>
      </c>
      <c r="V7" s="394">
        <v>351</v>
      </c>
      <c r="W7" s="395">
        <f>SUM(S7:V7)</f>
        <v>1534</v>
      </c>
      <c r="X7" s="394">
        <v>314</v>
      </c>
      <c r="Y7" s="394">
        <v>344</v>
      </c>
      <c r="Z7" s="10"/>
    </row>
    <row r="8" spans="1:26" s="25" customFormat="1" ht="17.25" customHeight="1">
      <c r="A8" s="10"/>
      <c r="B8" s="41" t="s">
        <v>196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7">
        <v>34</v>
      </c>
      <c r="O8" s="217">
        <v>90</v>
      </c>
      <c r="P8" s="217">
        <v>42</v>
      </c>
      <c r="Q8" s="217">
        <v>200</v>
      </c>
      <c r="R8" s="396">
        <f aca="true" t="shared" si="0" ref="R8:R13">SUM(N8:Q8)</f>
        <v>366</v>
      </c>
      <c r="S8" s="217">
        <v>13</v>
      </c>
      <c r="T8" s="217">
        <v>52</v>
      </c>
      <c r="U8" s="217">
        <v>35</v>
      </c>
      <c r="V8" s="217">
        <v>41</v>
      </c>
      <c r="W8" s="396">
        <f aca="true" t="shared" si="1" ref="W8:W13">SUM(S8:V8)</f>
        <v>141</v>
      </c>
      <c r="X8" s="217">
        <v>9</v>
      </c>
      <c r="Y8" s="217">
        <v>8</v>
      </c>
      <c r="Z8" s="10"/>
    </row>
    <row r="9" spans="1:26" s="25" customFormat="1" ht="17.25" customHeight="1">
      <c r="A9" s="10"/>
      <c r="B9" s="41" t="s">
        <v>197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7">
        <v>55</v>
      </c>
      <c r="O9" s="217">
        <v>57</v>
      </c>
      <c r="P9" s="217">
        <v>22</v>
      </c>
      <c r="Q9" s="217">
        <v>68</v>
      </c>
      <c r="R9" s="396">
        <f t="shared" si="0"/>
        <v>202</v>
      </c>
      <c r="S9" s="217">
        <v>19</v>
      </c>
      <c r="T9" s="217">
        <v>9</v>
      </c>
      <c r="U9" s="217">
        <v>29</v>
      </c>
      <c r="V9" s="217">
        <v>18</v>
      </c>
      <c r="W9" s="396">
        <f t="shared" si="1"/>
        <v>75</v>
      </c>
      <c r="X9" s="217">
        <v>-11</v>
      </c>
      <c r="Y9" s="217">
        <v>11</v>
      </c>
      <c r="Z9" s="10"/>
    </row>
    <row r="10" spans="1:26" s="25" customFormat="1" ht="17.25" customHeight="1">
      <c r="A10" s="10"/>
      <c r="B10" s="41" t="s">
        <v>182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396">
        <f aca="true" t="shared" si="2" ref="N10:Q11">N28</f>
        <v>13</v>
      </c>
      <c r="O10" s="396">
        <f t="shared" si="2"/>
        <v>29</v>
      </c>
      <c r="P10" s="396">
        <f t="shared" si="2"/>
        <v>23</v>
      </c>
      <c r="Q10" s="396">
        <f t="shared" si="2"/>
        <v>106</v>
      </c>
      <c r="R10" s="396">
        <f t="shared" si="0"/>
        <v>171</v>
      </c>
      <c r="S10" s="396">
        <f aca="true" t="shared" si="3" ref="S10:V11">S28</f>
        <v>39</v>
      </c>
      <c r="T10" s="396">
        <f t="shared" si="3"/>
        <v>115</v>
      </c>
      <c r="U10" s="396">
        <f t="shared" si="3"/>
        <v>39</v>
      </c>
      <c r="V10" s="396">
        <f t="shared" si="3"/>
        <v>-19</v>
      </c>
      <c r="W10" s="396">
        <f t="shared" si="1"/>
        <v>174</v>
      </c>
      <c r="X10" s="396">
        <f>X28</f>
        <v>27</v>
      </c>
      <c r="Y10" s="396">
        <f>Y28</f>
        <v>74</v>
      </c>
      <c r="Z10" s="10"/>
    </row>
    <row r="11" spans="1:26" s="25" customFormat="1" ht="17.25" customHeight="1">
      <c r="A11" s="10"/>
      <c r="B11" s="41" t="s">
        <v>198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396">
        <f t="shared" si="2"/>
        <v>0</v>
      </c>
      <c r="O11" s="396">
        <f t="shared" si="2"/>
        <v>0</v>
      </c>
      <c r="P11" s="396">
        <f t="shared" si="2"/>
        <v>-146</v>
      </c>
      <c r="Q11" s="396">
        <f t="shared" si="2"/>
        <v>-774</v>
      </c>
      <c r="R11" s="396">
        <f t="shared" si="0"/>
        <v>-920</v>
      </c>
      <c r="S11" s="396">
        <f t="shared" si="3"/>
        <v>-566</v>
      </c>
      <c r="T11" s="396">
        <f t="shared" si="3"/>
        <v>79</v>
      </c>
      <c r="U11" s="396">
        <f t="shared" si="3"/>
        <v>-36</v>
      </c>
      <c r="V11" s="396">
        <f t="shared" si="3"/>
        <v>-164</v>
      </c>
      <c r="W11" s="396">
        <f t="shared" si="1"/>
        <v>-687</v>
      </c>
      <c r="X11" s="396">
        <f>X29</f>
        <v>-21</v>
      </c>
      <c r="Y11" s="396">
        <f>Y29</f>
        <v>41</v>
      </c>
      <c r="Z11" s="10"/>
    </row>
    <row r="12" spans="1:26" s="25" customFormat="1" ht="17.25" customHeight="1">
      <c r="A12" s="10"/>
      <c r="B12" s="41" t="s">
        <v>180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396">
        <f>N31</f>
        <v>112</v>
      </c>
      <c r="O12" s="396">
        <f>O31</f>
        <v>165</v>
      </c>
      <c r="P12" s="396">
        <f>P31</f>
        <v>63</v>
      </c>
      <c r="Q12" s="396">
        <f>Q31</f>
        <v>281</v>
      </c>
      <c r="R12" s="396">
        <f t="shared" si="0"/>
        <v>621</v>
      </c>
      <c r="S12" s="396">
        <f>S31</f>
        <v>-9</v>
      </c>
      <c r="T12" s="396">
        <f>T31</f>
        <v>57</v>
      </c>
      <c r="U12" s="396">
        <f>U31</f>
        <v>-109</v>
      </c>
      <c r="V12" s="396">
        <f>V31</f>
        <v>-595</v>
      </c>
      <c r="W12" s="396">
        <f t="shared" si="1"/>
        <v>-656</v>
      </c>
      <c r="X12" s="396">
        <f>X31</f>
        <v>-387</v>
      </c>
      <c r="Y12" s="396">
        <f>Y31</f>
        <v>-28</v>
      </c>
      <c r="Z12" s="10"/>
    </row>
    <row r="13" spans="1:26" s="25" customFormat="1" ht="17.25" customHeight="1">
      <c r="A13" s="10"/>
      <c r="B13" s="41" t="s">
        <v>24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7">
        <v>24</v>
      </c>
      <c r="O13" s="217">
        <v>-10</v>
      </c>
      <c r="P13" s="217">
        <v>46</v>
      </c>
      <c r="Q13" s="217">
        <v>66</v>
      </c>
      <c r="R13" s="396">
        <f t="shared" si="0"/>
        <v>126</v>
      </c>
      <c r="S13" s="217">
        <v>71</v>
      </c>
      <c r="T13" s="217">
        <v>-41</v>
      </c>
      <c r="U13" s="217">
        <v>9</v>
      </c>
      <c r="V13" s="217">
        <v>12</v>
      </c>
      <c r="W13" s="396">
        <f t="shared" si="1"/>
        <v>51</v>
      </c>
      <c r="X13" s="217">
        <v>75</v>
      </c>
      <c r="Y13" s="217">
        <v>-16</v>
      </c>
      <c r="Z13" s="10"/>
    </row>
    <row r="14" spans="1:26" ht="17.25" customHeight="1" thickBot="1">
      <c r="A14" s="10"/>
      <c r="B14" s="38" t="s">
        <v>25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304">
        <f aca="true" t="shared" si="4" ref="N14:Y14">SUM(N7:N13)</f>
        <v>661</v>
      </c>
      <c r="O14" s="304">
        <f t="shared" si="4"/>
        <v>789</v>
      </c>
      <c r="P14" s="304">
        <f t="shared" si="4"/>
        <v>515</v>
      </c>
      <c r="Q14" s="304">
        <f t="shared" si="4"/>
        <v>425</v>
      </c>
      <c r="R14" s="304">
        <f t="shared" si="4"/>
        <v>2390</v>
      </c>
      <c r="S14" s="304">
        <f t="shared" si="4"/>
        <v>-46</v>
      </c>
      <c r="T14" s="304">
        <f t="shared" si="4"/>
        <v>660</v>
      </c>
      <c r="U14" s="304">
        <f t="shared" si="4"/>
        <v>374</v>
      </c>
      <c r="V14" s="304">
        <f t="shared" si="4"/>
        <v>-356</v>
      </c>
      <c r="W14" s="304">
        <f t="shared" si="4"/>
        <v>632</v>
      </c>
      <c r="X14" s="304">
        <f t="shared" si="4"/>
        <v>6</v>
      </c>
      <c r="Y14" s="304">
        <f t="shared" si="4"/>
        <v>434</v>
      </c>
      <c r="Z14" s="10"/>
    </row>
    <row r="15" spans="1:26" ht="12" customHeight="1">
      <c r="A15" s="10"/>
      <c r="B15" s="328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397" t="str">
        <f aca="true" t="shared" si="5" ref="N15:X15">IF(N14=N32," ","Error")</f>
        <v> </v>
      </c>
      <c r="O15" s="397" t="str">
        <f t="shared" si="5"/>
        <v> </v>
      </c>
      <c r="P15" s="397" t="str">
        <f t="shared" si="5"/>
        <v> </v>
      </c>
      <c r="Q15" s="397" t="str">
        <f t="shared" si="5"/>
        <v> </v>
      </c>
      <c r="R15" s="397" t="str">
        <f t="shared" si="5"/>
        <v> </v>
      </c>
      <c r="S15" s="397" t="str">
        <f t="shared" si="5"/>
        <v> </v>
      </c>
      <c r="T15" s="397" t="str">
        <f t="shared" si="5"/>
        <v> </v>
      </c>
      <c r="U15" s="397" t="str">
        <f t="shared" si="5"/>
        <v> </v>
      </c>
      <c r="V15" s="397" t="str">
        <f t="shared" si="5"/>
        <v> </v>
      </c>
      <c r="W15" s="397" t="str">
        <f t="shared" si="5"/>
        <v> </v>
      </c>
      <c r="X15" s="397" t="str">
        <f t="shared" si="5"/>
        <v> </v>
      </c>
      <c r="Y15" s="397"/>
      <c r="Z15" s="10"/>
    </row>
    <row r="16" spans="1:26" ht="17.25" customHeight="1">
      <c r="A16" s="10"/>
      <c r="B16" s="16" t="s">
        <v>202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10"/>
    </row>
    <row r="17" spans="1:26" s="25" customFormat="1" ht="17.25" customHeight="1">
      <c r="A17" s="10"/>
      <c r="B17" s="33" t="s">
        <v>56</v>
      </c>
      <c r="C17" s="151"/>
      <c r="D17" s="151"/>
      <c r="E17" s="151"/>
      <c r="F17" s="151"/>
      <c r="G17" s="151"/>
      <c r="H17" s="106">
        <v>171</v>
      </c>
      <c r="I17" s="106">
        <v>37</v>
      </c>
      <c r="J17" s="106">
        <v>41</v>
      </c>
      <c r="K17" s="106">
        <v>52</v>
      </c>
      <c r="L17" s="106">
        <v>50</v>
      </c>
      <c r="M17" s="319">
        <v>180</v>
      </c>
      <c r="N17" s="250">
        <v>70</v>
      </c>
      <c r="O17" s="250">
        <v>157</v>
      </c>
      <c r="P17" s="250">
        <v>100</v>
      </c>
      <c r="Q17" s="250">
        <v>242</v>
      </c>
      <c r="R17" s="65">
        <f aca="true" t="shared" si="6" ref="R17:R23">SUM(N17:Q17)</f>
        <v>569</v>
      </c>
      <c r="S17" s="250">
        <v>102</v>
      </c>
      <c r="T17" s="250">
        <v>56</v>
      </c>
      <c r="U17" s="250">
        <v>116</v>
      </c>
      <c r="V17" s="250">
        <v>137</v>
      </c>
      <c r="W17" s="65">
        <f>SUM(S17:V17)</f>
        <v>411</v>
      </c>
      <c r="X17" s="250">
        <v>52</v>
      </c>
      <c r="Y17" s="250">
        <v>68</v>
      </c>
      <c r="Z17" s="10"/>
    </row>
    <row r="18" spans="1:26" s="25" customFormat="1" ht="17.25" customHeight="1">
      <c r="A18" s="10"/>
      <c r="B18" s="26" t="s">
        <v>109</v>
      </c>
      <c r="C18" s="175"/>
      <c r="D18" s="175"/>
      <c r="E18" s="175"/>
      <c r="F18" s="175"/>
      <c r="G18" s="175"/>
      <c r="H18" s="210">
        <v>155</v>
      </c>
      <c r="I18" s="210">
        <v>40</v>
      </c>
      <c r="J18" s="210">
        <v>45</v>
      </c>
      <c r="K18" s="210">
        <v>50</v>
      </c>
      <c r="L18" s="210">
        <v>48</v>
      </c>
      <c r="M18" s="253">
        <v>183</v>
      </c>
      <c r="N18" s="246">
        <v>77</v>
      </c>
      <c r="O18" s="246">
        <v>84</v>
      </c>
      <c r="P18" s="246">
        <v>71</v>
      </c>
      <c r="Q18" s="246">
        <v>154</v>
      </c>
      <c r="R18" s="149">
        <f t="shared" si="6"/>
        <v>386</v>
      </c>
      <c r="S18" s="246">
        <v>71</v>
      </c>
      <c r="T18" s="246">
        <v>66</v>
      </c>
      <c r="U18" s="246">
        <v>86</v>
      </c>
      <c r="V18" s="246">
        <v>41</v>
      </c>
      <c r="W18" s="68">
        <f aca="true" t="shared" si="7" ref="W18:W31">SUM(S18:V18)</f>
        <v>264</v>
      </c>
      <c r="X18" s="246">
        <v>60</v>
      </c>
      <c r="Y18" s="246">
        <v>53</v>
      </c>
      <c r="Z18" s="10"/>
    </row>
    <row r="19" spans="1:26" s="25" customFormat="1" ht="17.25" customHeight="1">
      <c r="A19" s="10"/>
      <c r="B19" s="21" t="s">
        <v>110</v>
      </c>
      <c r="C19" s="156"/>
      <c r="D19" s="156"/>
      <c r="E19" s="156"/>
      <c r="F19" s="156"/>
      <c r="G19" s="156"/>
      <c r="H19" s="211">
        <v>53</v>
      </c>
      <c r="I19" s="211">
        <v>17</v>
      </c>
      <c r="J19" s="211">
        <v>15</v>
      </c>
      <c r="K19" s="211">
        <v>30</v>
      </c>
      <c r="L19" s="211">
        <v>28</v>
      </c>
      <c r="M19" s="320">
        <v>90</v>
      </c>
      <c r="N19" s="245">
        <v>26</v>
      </c>
      <c r="O19" s="245">
        <v>35</v>
      </c>
      <c r="P19" s="245">
        <v>35</v>
      </c>
      <c r="Q19" s="245">
        <v>32</v>
      </c>
      <c r="R19" s="374">
        <f t="shared" si="6"/>
        <v>128</v>
      </c>
      <c r="S19" s="245">
        <v>30</v>
      </c>
      <c r="T19" s="245">
        <v>21</v>
      </c>
      <c r="U19" s="245">
        <v>26</v>
      </c>
      <c r="V19" s="245">
        <v>25</v>
      </c>
      <c r="W19" s="70">
        <f t="shared" si="7"/>
        <v>102</v>
      </c>
      <c r="X19" s="245">
        <v>19</v>
      </c>
      <c r="Y19" s="245">
        <v>20</v>
      </c>
      <c r="Z19" s="10"/>
    </row>
    <row r="20" spans="1:26" s="25" customFormat="1" ht="17.25" customHeight="1">
      <c r="A20" s="10"/>
      <c r="B20" s="21" t="s">
        <v>177</v>
      </c>
      <c r="C20" s="156"/>
      <c r="D20" s="156"/>
      <c r="E20" s="156"/>
      <c r="F20" s="156"/>
      <c r="G20" s="156"/>
      <c r="H20" s="211">
        <v>276</v>
      </c>
      <c r="I20" s="211">
        <v>93</v>
      </c>
      <c r="J20" s="211">
        <v>75</v>
      </c>
      <c r="K20" s="211">
        <v>81</v>
      </c>
      <c r="L20" s="211">
        <v>93</v>
      </c>
      <c r="M20" s="320">
        <v>342</v>
      </c>
      <c r="N20" s="245">
        <v>71</v>
      </c>
      <c r="O20" s="245">
        <v>69</v>
      </c>
      <c r="P20" s="245">
        <v>73</v>
      </c>
      <c r="Q20" s="245">
        <v>84</v>
      </c>
      <c r="R20" s="70">
        <f t="shared" si="6"/>
        <v>297</v>
      </c>
      <c r="S20" s="245">
        <v>55</v>
      </c>
      <c r="T20" s="245">
        <v>62</v>
      </c>
      <c r="U20" s="245">
        <v>50</v>
      </c>
      <c r="V20" s="245">
        <v>9</v>
      </c>
      <c r="W20" s="70">
        <f t="shared" si="7"/>
        <v>176</v>
      </c>
      <c r="X20" s="245">
        <v>42</v>
      </c>
      <c r="Y20" s="245">
        <v>48</v>
      </c>
      <c r="Z20" s="10"/>
    </row>
    <row r="21" spans="1:26" s="25" customFormat="1" ht="17.25" customHeight="1">
      <c r="A21" s="10"/>
      <c r="B21" s="40" t="s">
        <v>10</v>
      </c>
      <c r="C21" s="152"/>
      <c r="D21" s="152"/>
      <c r="E21" s="152"/>
      <c r="F21" s="152"/>
      <c r="G21" s="152"/>
      <c r="H21" s="212">
        <v>25</v>
      </c>
      <c r="I21" s="212">
        <v>7</v>
      </c>
      <c r="J21" s="212">
        <v>7</v>
      </c>
      <c r="K21" s="212">
        <v>6</v>
      </c>
      <c r="L21" s="212">
        <v>28</v>
      </c>
      <c r="M21" s="343">
        <v>48</v>
      </c>
      <c r="N21" s="251">
        <v>5</v>
      </c>
      <c r="O21" s="251">
        <v>1</v>
      </c>
      <c r="P21" s="251">
        <v>13</v>
      </c>
      <c r="Q21" s="251">
        <v>30</v>
      </c>
      <c r="R21" s="371">
        <f t="shared" si="6"/>
        <v>49</v>
      </c>
      <c r="S21" s="251">
        <v>14</v>
      </c>
      <c r="T21" s="251">
        <v>-4</v>
      </c>
      <c r="U21" s="251">
        <v>17</v>
      </c>
      <c r="V21" s="251">
        <v>17</v>
      </c>
      <c r="W21" s="66">
        <f t="shared" si="7"/>
        <v>44</v>
      </c>
      <c r="X21" s="251">
        <v>3</v>
      </c>
      <c r="Y21" s="251">
        <v>13</v>
      </c>
      <c r="Z21" s="10"/>
    </row>
    <row r="22" spans="1:26" s="25" customFormat="1" ht="17.25" customHeight="1" thickBot="1">
      <c r="A22" s="10"/>
      <c r="B22" s="60" t="s">
        <v>111</v>
      </c>
      <c r="C22" s="29"/>
      <c r="D22" s="29"/>
      <c r="E22" s="29"/>
      <c r="F22" s="29"/>
      <c r="G22" s="29"/>
      <c r="H22" s="62">
        <f aca="true" t="shared" si="8" ref="H22:Q22">SUM(H17:H21)</f>
        <v>680</v>
      </c>
      <c r="I22" s="62">
        <f t="shared" si="8"/>
        <v>194</v>
      </c>
      <c r="J22" s="62">
        <f t="shared" si="8"/>
        <v>183</v>
      </c>
      <c r="K22" s="62">
        <f t="shared" si="8"/>
        <v>219</v>
      </c>
      <c r="L22" s="62">
        <f t="shared" si="8"/>
        <v>247</v>
      </c>
      <c r="M22" s="304">
        <f t="shared" si="8"/>
        <v>843</v>
      </c>
      <c r="N22" s="62">
        <f t="shared" si="8"/>
        <v>249</v>
      </c>
      <c r="O22" s="62">
        <f t="shared" si="8"/>
        <v>346</v>
      </c>
      <c r="P22" s="62">
        <f t="shared" si="8"/>
        <v>292</v>
      </c>
      <c r="Q22" s="62">
        <f t="shared" si="8"/>
        <v>542</v>
      </c>
      <c r="R22" s="62">
        <f t="shared" si="6"/>
        <v>1429</v>
      </c>
      <c r="S22" s="62">
        <f>SUM(S17:S21)</f>
        <v>272</v>
      </c>
      <c r="T22" s="62">
        <f>SUM(T17:T21)</f>
        <v>201</v>
      </c>
      <c r="U22" s="62">
        <f>SUM(U17:U21)</f>
        <v>295</v>
      </c>
      <c r="V22" s="62">
        <f>SUM(V17:V21)</f>
        <v>229</v>
      </c>
      <c r="W22" s="62">
        <f t="shared" si="7"/>
        <v>997</v>
      </c>
      <c r="X22" s="62">
        <f>SUM(X17:X21)</f>
        <v>176</v>
      </c>
      <c r="Y22" s="62">
        <f>SUM(Y17:Y21)</f>
        <v>202</v>
      </c>
      <c r="Z22" s="10"/>
    </row>
    <row r="23" spans="1:26" s="25" customFormat="1" ht="17.25" customHeight="1">
      <c r="A23" s="10"/>
      <c r="B23" s="378" t="s">
        <v>136</v>
      </c>
      <c r="C23" s="379"/>
      <c r="D23" s="379"/>
      <c r="E23" s="379"/>
      <c r="F23" s="379"/>
      <c r="G23" s="379"/>
      <c r="H23" s="380">
        <v>596</v>
      </c>
      <c r="I23" s="380">
        <v>126</v>
      </c>
      <c r="J23" s="380">
        <v>151</v>
      </c>
      <c r="K23" s="380">
        <v>147</v>
      </c>
      <c r="L23" s="380">
        <v>157</v>
      </c>
      <c r="M23" s="381">
        <v>560</v>
      </c>
      <c r="N23" s="382">
        <v>200</v>
      </c>
      <c r="O23" s="382">
        <v>205</v>
      </c>
      <c r="P23" s="382">
        <v>221</v>
      </c>
      <c r="Q23" s="382">
        <v>228</v>
      </c>
      <c r="R23" s="383">
        <f t="shared" si="6"/>
        <v>854</v>
      </c>
      <c r="S23" s="382">
        <v>191</v>
      </c>
      <c r="T23" s="382">
        <v>187</v>
      </c>
      <c r="U23" s="382">
        <v>186</v>
      </c>
      <c r="V23" s="382">
        <v>144</v>
      </c>
      <c r="W23" s="383">
        <f t="shared" si="7"/>
        <v>708</v>
      </c>
      <c r="X23" s="382">
        <v>128</v>
      </c>
      <c r="Y23" s="382">
        <v>110</v>
      </c>
      <c r="Z23" s="10"/>
    </row>
    <row r="24" spans="1:26" s="25" customFormat="1" ht="17.25" customHeight="1">
      <c r="A24" s="10"/>
      <c r="B24" s="215" t="s">
        <v>108</v>
      </c>
      <c r="C24" s="216"/>
      <c r="D24" s="216"/>
      <c r="E24" s="216"/>
      <c r="F24" s="216"/>
      <c r="G24" s="216"/>
      <c r="H24" s="217">
        <v>438</v>
      </c>
      <c r="I24" s="217">
        <v>117</v>
      </c>
      <c r="J24" s="217">
        <v>108</v>
      </c>
      <c r="K24" s="217">
        <v>100</v>
      </c>
      <c r="L24" s="217">
        <v>105</v>
      </c>
      <c r="M24" s="344">
        <v>32</v>
      </c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10"/>
    </row>
    <row r="25" spans="1:26" s="25" customFormat="1" ht="17.25" customHeight="1">
      <c r="A25" s="10"/>
      <c r="B25" s="215" t="s">
        <v>112</v>
      </c>
      <c r="C25" s="216"/>
      <c r="D25" s="216"/>
      <c r="E25" s="216"/>
      <c r="F25" s="216"/>
      <c r="G25" s="216"/>
      <c r="H25" s="217">
        <v>301</v>
      </c>
      <c r="I25" s="217">
        <v>80</v>
      </c>
      <c r="J25" s="217">
        <v>83</v>
      </c>
      <c r="K25" s="217">
        <v>83</v>
      </c>
      <c r="L25" s="217">
        <v>75</v>
      </c>
      <c r="M25" s="344">
        <v>123</v>
      </c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10"/>
    </row>
    <row r="26" spans="1:26" s="25" customFormat="1" ht="17.25" customHeight="1">
      <c r="A26" s="10"/>
      <c r="B26" s="40" t="s">
        <v>10</v>
      </c>
      <c r="C26" s="376"/>
      <c r="D26" s="376"/>
      <c r="E26" s="376"/>
      <c r="F26" s="376"/>
      <c r="G26" s="376"/>
      <c r="H26" s="377">
        <v>88</v>
      </c>
      <c r="I26" s="210">
        <v>33</v>
      </c>
      <c r="J26" s="377">
        <v>35</v>
      </c>
      <c r="K26" s="377">
        <v>54</v>
      </c>
      <c r="L26" s="377">
        <v>62</v>
      </c>
      <c r="M26" s="368">
        <v>187</v>
      </c>
      <c r="N26" s="261">
        <v>87</v>
      </c>
      <c r="O26" s="261">
        <v>44</v>
      </c>
      <c r="P26" s="261">
        <v>62</v>
      </c>
      <c r="Q26" s="261">
        <v>42</v>
      </c>
      <c r="R26" s="68">
        <f>SUM(N26:Q26)</f>
        <v>235</v>
      </c>
      <c r="S26" s="246">
        <v>27</v>
      </c>
      <c r="T26" s="246">
        <v>21</v>
      </c>
      <c r="U26" s="246">
        <v>-1</v>
      </c>
      <c r="V26" s="246">
        <v>49</v>
      </c>
      <c r="W26" s="68">
        <f t="shared" si="7"/>
        <v>96</v>
      </c>
      <c r="X26" s="246">
        <v>83</v>
      </c>
      <c r="Y26" s="246">
        <v>35</v>
      </c>
      <c r="Z26" s="10"/>
    </row>
    <row r="27" spans="1:26" s="25" customFormat="1" ht="17.25" customHeight="1">
      <c r="A27" s="10"/>
      <c r="B27" s="114" t="s">
        <v>160</v>
      </c>
      <c r="C27" s="174"/>
      <c r="D27" s="174"/>
      <c r="E27" s="174"/>
      <c r="F27" s="174"/>
      <c r="G27" s="174"/>
      <c r="H27" s="108">
        <f aca="true" t="shared" si="9" ref="H27:V27">SUM(H23:H26)</f>
        <v>1423</v>
      </c>
      <c r="I27" s="108">
        <f t="shared" si="9"/>
        <v>356</v>
      </c>
      <c r="J27" s="108">
        <f t="shared" si="9"/>
        <v>377</v>
      </c>
      <c r="K27" s="108">
        <f t="shared" si="9"/>
        <v>384</v>
      </c>
      <c r="L27" s="108">
        <f t="shared" si="9"/>
        <v>399</v>
      </c>
      <c r="M27" s="346">
        <f t="shared" si="9"/>
        <v>902</v>
      </c>
      <c r="N27" s="108">
        <f t="shared" si="9"/>
        <v>287</v>
      </c>
      <c r="O27" s="108">
        <f t="shared" si="9"/>
        <v>249</v>
      </c>
      <c r="P27" s="108">
        <f t="shared" si="9"/>
        <v>283</v>
      </c>
      <c r="Q27" s="108">
        <f t="shared" si="9"/>
        <v>270</v>
      </c>
      <c r="R27" s="108">
        <f t="shared" si="9"/>
        <v>1089</v>
      </c>
      <c r="S27" s="108">
        <f t="shared" si="9"/>
        <v>218</v>
      </c>
      <c r="T27" s="108">
        <f t="shared" si="9"/>
        <v>208</v>
      </c>
      <c r="U27" s="108">
        <f t="shared" si="9"/>
        <v>185</v>
      </c>
      <c r="V27" s="108">
        <f t="shared" si="9"/>
        <v>193</v>
      </c>
      <c r="W27" s="108">
        <f t="shared" si="7"/>
        <v>804</v>
      </c>
      <c r="X27" s="108">
        <f>SUM(X23:X26)</f>
        <v>211</v>
      </c>
      <c r="Y27" s="108">
        <f>SUM(Y23:Y26)</f>
        <v>145</v>
      </c>
      <c r="Z27" s="10"/>
    </row>
    <row r="28" spans="1:26" s="25" customFormat="1" ht="17.25" customHeight="1">
      <c r="A28" s="10"/>
      <c r="B28" s="114" t="s">
        <v>178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324">
        <v>13</v>
      </c>
      <c r="O28" s="324">
        <v>29</v>
      </c>
      <c r="P28" s="324">
        <v>23</v>
      </c>
      <c r="Q28" s="324">
        <v>106</v>
      </c>
      <c r="R28" s="375">
        <f>SUM(N28:Q28)</f>
        <v>171</v>
      </c>
      <c r="S28" s="325">
        <v>39</v>
      </c>
      <c r="T28" s="325">
        <v>115</v>
      </c>
      <c r="U28" s="325">
        <v>39</v>
      </c>
      <c r="V28" s="325">
        <v>-19</v>
      </c>
      <c r="W28" s="108">
        <f t="shared" si="7"/>
        <v>174</v>
      </c>
      <c r="X28" s="325">
        <v>27</v>
      </c>
      <c r="Y28" s="325">
        <v>74</v>
      </c>
      <c r="Z28" s="10"/>
    </row>
    <row r="29" spans="1:26" s="25" customFormat="1" ht="30" customHeight="1">
      <c r="A29" s="10"/>
      <c r="B29" s="323" t="s">
        <v>149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324">
        <v>0</v>
      </c>
      <c r="O29" s="324">
        <v>0</v>
      </c>
      <c r="P29" s="324">
        <v>-146</v>
      </c>
      <c r="Q29" s="324">
        <v>-774</v>
      </c>
      <c r="R29" s="115">
        <f>SUM(N29:Q29)</f>
        <v>-920</v>
      </c>
      <c r="S29" s="325">
        <v>-566</v>
      </c>
      <c r="T29" s="325">
        <v>79</v>
      </c>
      <c r="U29" s="325">
        <v>-36</v>
      </c>
      <c r="V29" s="325">
        <v>-164</v>
      </c>
      <c r="W29" s="115">
        <f t="shared" si="7"/>
        <v>-687</v>
      </c>
      <c r="X29" s="325">
        <v>-21</v>
      </c>
      <c r="Y29" s="325">
        <v>41</v>
      </c>
      <c r="Z29" s="10"/>
    </row>
    <row r="30" spans="1:26" s="25" customFormat="1" ht="33" customHeight="1" thickBot="1">
      <c r="A30" s="10"/>
      <c r="B30" s="60" t="s">
        <v>179</v>
      </c>
      <c r="C30" s="29">
        <v>2028</v>
      </c>
      <c r="D30" s="29">
        <v>529</v>
      </c>
      <c r="E30" s="29">
        <v>516</v>
      </c>
      <c r="F30" s="29">
        <v>509</v>
      </c>
      <c r="G30" s="29">
        <v>549</v>
      </c>
      <c r="H30" s="62">
        <f>+H22+H27+H28+H29</f>
        <v>2103</v>
      </c>
      <c r="I30" s="62">
        <f aca="true" t="shared" si="10" ref="I30:W30">+I22+I27+I28+I29</f>
        <v>550</v>
      </c>
      <c r="J30" s="62">
        <f t="shared" si="10"/>
        <v>560</v>
      </c>
      <c r="K30" s="62">
        <f t="shared" si="10"/>
        <v>603</v>
      </c>
      <c r="L30" s="62">
        <f t="shared" si="10"/>
        <v>646</v>
      </c>
      <c r="M30" s="304">
        <f t="shared" si="10"/>
        <v>1745</v>
      </c>
      <c r="N30" s="62">
        <f t="shared" si="10"/>
        <v>549</v>
      </c>
      <c r="O30" s="62">
        <f t="shared" si="10"/>
        <v>624</v>
      </c>
      <c r="P30" s="62">
        <f t="shared" si="10"/>
        <v>452</v>
      </c>
      <c r="Q30" s="62">
        <f t="shared" si="10"/>
        <v>144</v>
      </c>
      <c r="R30" s="62">
        <f t="shared" si="10"/>
        <v>1769</v>
      </c>
      <c r="S30" s="62">
        <f t="shared" si="10"/>
        <v>-37</v>
      </c>
      <c r="T30" s="62">
        <f t="shared" si="10"/>
        <v>603</v>
      </c>
      <c r="U30" s="62">
        <f t="shared" si="10"/>
        <v>483</v>
      </c>
      <c r="V30" s="62">
        <f t="shared" si="10"/>
        <v>239</v>
      </c>
      <c r="W30" s="62">
        <f t="shared" si="10"/>
        <v>1288</v>
      </c>
      <c r="X30" s="62">
        <f>+X22+X27+X28+X29</f>
        <v>393</v>
      </c>
      <c r="Y30" s="62">
        <f>+Y22+Y27+Y28+Y29</f>
        <v>462</v>
      </c>
      <c r="Z30" s="10"/>
    </row>
    <row r="31" spans="1:26" s="25" customFormat="1" ht="17.25" customHeight="1">
      <c r="A31" s="10"/>
      <c r="B31" s="290" t="s">
        <v>180</v>
      </c>
      <c r="C31" s="51">
        <v>520</v>
      </c>
      <c r="D31" s="51">
        <v>85</v>
      </c>
      <c r="E31" s="51">
        <v>266</v>
      </c>
      <c r="F31" s="51">
        <v>139</v>
      </c>
      <c r="G31" s="51">
        <v>208</v>
      </c>
      <c r="H31" s="51">
        <v>698</v>
      </c>
      <c r="I31" s="51">
        <v>206</v>
      </c>
      <c r="J31" s="51">
        <v>115</v>
      </c>
      <c r="K31" s="51">
        <v>89</v>
      </c>
      <c r="L31" s="51">
        <v>92</v>
      </c>
      <c r="M31" s="321">
        <v>502</v>
      </c>
      <c r="N31" s="268">
        <v>112</v>
      </c>
      <c r="O31" s="268">
        <v>165</v>
      </c>
      <c r="P31" s="268">
        <v>63</v>
      </c>
      <c r="Q31" s="268">
        <v>281</v>
      </c>
      <c r="R31" s="83">
        <f>SUM(N31:Q31)</f>
        <v>621</v>
      </c>
      <c r="S31" s="268">
        <v>-9</v>
      </c>
      <c r="T31" s="268">
        <v>57</v>
      </c>
      <c r="U31" s="268">
        <v>-109</v>
      </c>
      <c r="V31" s="268">
        <v>-595</v>
      </c>
      <c r="W31" s="83">
        <f t="shared" si="7"/>
        <v>-656</v>
      </c>
      <c r="X31" s="268">
        <v>-387</v>
      </c>
      <c r="Y31" s="268">
        <v>-28</v>
      </c>
      <c r="Z31" s="10"/>
    </row>
    <row r="32" spans="1:26" s="25" customFormat="1" ht="17.25" customHeight="1" thickBot="1">
      <c r="A32" s="10"/>
      <c r="B32" s="38" t="s">
        <v>25</v>
      </c>
      <c r="C32" s="62">
        <f aca="true" t="shared" si="11" ref="C32:Y32">IF((SUM(C30:C31))=C35,SUM(C30:C31),"Error")</f>
        <v>2548</v>
      </c>
      <c r="D32" s="62">
        <f t="shared" si="11"/>
        <v>614</v>
      </c>
      <c r="E32" s="62">
        <f t="shared" si="11"/>
        <v>782</v>
      </c>
      <c r="F32" s="62">
        <f t="shared" si="11"/>
        <v>648</v>
      </c>
      <c r="G32" s="62">
        <f t="shared" si="11"/>
        <v>757</v>
      </c>
      <c r="H32" s="62">
        <f t="shared" si="11"/>
        <v>2801</v>
      </c>
      <c r="I32" s="62">
        <f t="shared" si="11"/>
        <v>756</v>
      </c>
      <c r="J32" s="62">
        <f t="shared" si="11"/>
        <v>675</v>
      </c>
      <c r="K32" s="62">
        <f t="shared" si="11"/>
        <v>692</v>
      </c>
      <c r="L32" s="62">
        <f t="shared" si="11"/>
        <v>738</v>
      </c>
      <c r="M32" s="304">
        <f t="shared" si="11"/>
        <v>2247</v>
      </c>
      <c r="N32" s="62">
        <f t="shared" si="11"/>
        <v>661</v>
      </c>
      <c r="O32" s="62">
        <f t="shared" si="11"/>
        <v>789</v>
      </c>
      <c r="P32" s="62">
        <f t="shared" si="11"/>
        <v>515</v>
      </c>
      <c r="Q32" s="62">
        <f t="shared" si="11"/>
        <v>425</v>
      </c>
      <c r="R32" s="62">
        <f t="shared" si="11"/>
        <v>2390</v>
      </c>
      <c r="S32" s="62">
        <f t="shared" si="11"/>
        <v>-46</v>
      </c>
      <c r="T32" s="62">
        <f t="shared" si="11"/>
        <v>660</v>
      </c>
      <c r="U32" s="62">
        <f t="shared" si="11"/>
        <v>374</v>
      </c>
      <c r="V32" s="62">
        <f t="shared" si="11"/>
        <v>-356</v>
      </c>
      <c r="W32" s="62">
        <f t="shared" si="11"/>
        <v>632</v>
      </c>
      <c r="X32" s="62">
        <f t="shared" si="11"/>
        <v>6</v>
      </c>
      <c r="Y32" s="62">
        <f t="shared" si="11"/>
        <v>434</v>
      </c>
      <c r="Z32" s="10"/>
    </row>
    <row r="33" spans="1:26" ht="12" customHeight="1">
      <c r="A33" s="10"/>
      <c r="B33" s="328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10"/>
    </row>
    <row r="34" spans="1:26" ht="17.25" customHeight="1">
      <c r="A34" s="10"/>
      <c r="B34" s="16" t="s">
        <v>167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10"/>
    </row>
    <row r="35" spans="1:26" s="25" customFormat="1" ht="17.25" customHeight="1" thickBot="1">
      <c r="A35" s="10"/>
      <c r="B35" s="38" t="s">
        <v>25</v>
      </c>
      <c r="C35" s="29">
        <v>2548</v>
      </c>
      <c r="D35" s="29">
        <v>614</v>
      </c>
      <c r="E35" s="29">
        <v>782</v>
      </c>
      <c r="F35" s="29">
        <v>648</v>
      </c>
      <c r="G35" s="29">
        <v>757</v>
      </c>
      <c r="H35" s="29">
        <v>2801</v>
      </c>
      <c r="I35" s="29">
        <v>756</v>
      </c>
      <c r="J35" s="29">
        <v>675</v>
      </c>
      <c r="K35" s="29">
        <v>692</v>
      </c>
      <c r="L35" s="29">
        <v>738</v>
      </c>
      <c r="M35" s="29">
        <v>2247</v>
      </c>
      <c r="N35" s="247">
        <v>661</v>
      </c>
      <c r="O35" s="247">
        <v>789</v>
      </c>
      <c r="P35" s="247">
        <v>515</v>
      </c>
      <c r="Q35" s="247">
        <v>425</v>
      </c>
      <c r="R35" s="62">
        <f>SUM(N35:Q35)</f>
        <v>2390</v>
      </c>
      <c r="S35" s="247">
        <v>-46</v>
      </c>
      <c r="T35" s="247">
        <v>660</v>
      </c>
      <c r="U35" s="247">
        <v>374</v>
      </c>
      <c r="V35" s="247">
        <v>-356</v>
      </c>
      <c r="W35" s="62">
        <f>SUM(S35:V35)</f>
        <v>632</v>
      </c>
      <c r="X35" s="247">
        <v>6</v>
      </c>
      <c r="Y35" s="247">
        <v>434</v>
      </c>
      <c r="Z35" s="10"/>
    </row>
    <row r="36" spans="1:26" s="25" customFormat="1" ht="17.25" customHeight="1" thickBot="1">
      <c r="A36" s="10"/>
      <c r="B36" s="38" t="s">
        <v>26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2</v>
      </c>
      <c r="J36" s="29">
        <v>-1</v>
      </c>
      <c r="K36" s="29">
        <v>-1</v>
      </c>
      <c r="L36" s="29">
        <v>1</v>
      </c>
      <c r="M36" s="29">
        <v>1</v>
      </c>
      <c r="N36" s="247">
        <v>0</v>
      </c>
      <c r="O36" s="247">
        <v>0</v>
      </c>
      <c r="P36" s="247">
        <v>0</v>
      </c>
      <c r="Q36" s="247">
        <v>0</v>
      </c>
      <c r="R36" s="62">
        <f aca="true" t="shared" si="12" ref="R36:R41">SUM(N36:Q36)</f>
        <v>0</v>
      </c>
      <c r="S36" s="247">
        <v>0</v>
      </c>
      <c r="T36" s="247">
        <v>0</v>
      </c>
      <c r="U36" s="247">
        <v>0</v>
      </c>
      <c r="V36" s="247">
        <v>0</v>
      </c>
      <c r="W36" s="62">
        <f aca="true" t="shared" si="13" ref="W36:W42">SUM(S36:V36)</f>
        <v>0</v>
      </c>
      <c r="X36" s="247">
        <v>0</v>
      </c>
      <c r="Y36" s="247">
        <v>0</v>
      </c>
      <c r="Z36" s="10"/>
    </row>
    <row r="37" spans="1:26" s="25" customFormat="1" ht="17.25" customHeight="1">
      <c r="A37" s="10"/>
      <c r="B37" s="41" t="s">
        <v>27</v>
      </c>
      <c r="C37" s="59">
        <v>948</v>
      </c>
      <c r="D37" s="59">
        <v>225</v>
      </c>
      <c r="E37" s="59">
        <v>217</v>
      </c>
      <c r="F37" s="59">
        <v>253</v>
      </c>
      <c r="G37" s="59">
        <v>252</v>
      </c>
      <c r="H37" s="59">
        <v>947</v>
      </c>
      <c r="I37" s="59">
        <v>261</v>
      </c>
      <c r="J37" s="59">
        <v>255</v>
      </c>
      <c r="K37" s="59">
        <v>286</v>
      </c>
      <c r="L37" s="59">
        <v>327</v>
      </c>
      <c r="M37" s="59">
        <v>952</v>
      </c>
      <c r="N37" s="262">
        <v>316</v>
      </c>
      <c r="O37" s="262">
        <v>335</v>
      </c>
      <c r="P37" s="262">
        <v>291</v>
      </c>
      <c r="Q37" s="262">
        <v>344</v>
      </c>
      <c r="R37" s="77">
        <f t="shared" si="12"/>
        <v>1286</v>
      </c>
      <c r="S37" s="262">
        <v>318</v>
      </c>
      <c r="T37" s="262">
        <v>354</v>
      </c>
      <c r="U37" s="262">
        <v>305</v>
      </c>
      <c r="V37" s="262">
        <v>78</v>
      </c>
      <c r="W37" s="77">
        <f t="shared" si="13"/>
        <v>1055</v>
      </c>
      <c r="X37" s="262">
        <v>317</v>
      </c>
      <c r="Y37" s="262">
        <v>223</v>
      </c>
      <c r="Z37" s="10"/>
    </row>
    <row r="38" spans="1:26" s="25" customFormat="1" ht="17.25" customHeight="1">
      <c r="A38" s="10"/>
      <c r="B38" s="33" t="s">
        <v>28</v>
      </c>
      <c r="C38" s="34">
        <v>476</v>
      </c>
      <c r="D38" s="34">
        <v>118</v>
      </c>
      <c r="E38" s="34">
        <v>129</v>
      </c>
      <c r="F38" s="34">
        <v>128</v>
      </c>
      <c r="G38" s="34">
        <v>178</v>
      </c>
      <c r="H38" s="34">
        <v>553</v>
      </c>
      <c r="I38" s="34">
        <v>175</v>
      </c>
      <c r="J38" s="34">
        <v>313</v>
      </c>
      <c r="K38" s="34">
        <v>154</v>
      </c>
      <c r="L38" s="34">
        <v>211</v>
      </c>
      <c r="M38" s="34">
        <v>731</v>
      </c>
      <c r="N38" s="250">
        <v>107</v>
      </c>
      <c r="O38" s="250">
        <v>115</v>
      </c>
      <c r="P38" s="250">
        <v>145</v>
      </c>
      <c r="Q38" s="250">
        <v>178</v>
      </c>
      <c r="R38" s="65">
        <f t="shared" si="12"/>
        <v>545</v>
      </c>
      <c r="S38" s="250">
        <v>140</v>
      </c>
      <c r="T38" s="250">
        <v>142</v>
      </c>
      <c r="U38" s="250">
        <v>137</v>
      </c>
      <c r="V38" s="250">
        <v>185</v>
      </c>
      <c r="W38" s="65">
        <f t="shared" si="13"/>
        <v>604</v>
      </c>
      <c r="X38" s="250">
        <v>147</v>
      </c>
      <c r="Y38" s="250">
        <v>127</v>
      </c>
      <c r="Z38" s="10"/>
    </row>
    <row r="39" spans="1:26" s="25" customFormat="1" ht="17.25" customHeight="1">
      <c r="A39" s="10"/>
      <c r="B39" s="40" t="s">
        <v>29</v>
      </c>
      <c r="C39" s="56">
        <v>308</v>
      </c>
      <c r="D39" s="56">
        <v>63</v>
      </c>
      <c r="E39" s="56">
        <v>79</v>
      </c>
      <c r="F39" s="56">
        <v>67</v>
      </c>
      <c r="G39" s="56">
        <v>86</v>
      </c>
      <c r="H39" s="56">
        <v>295</v>
      </c>
      <c r="I39" s="56">
        <v>84</v>
      </c>
      <c r="J39" s="56">
        <v>81</v>
      </c>
      <c r="K39" s="56">
        <v>95</v>
      </c>
      <c r="L39" s="56">
        <v>110</v>
      </c>
      <c r="M39" s="56">
        <v>189</v>
      </c>
      <c r="N39" s="261">
        <v>53</v>
      </c>
      <c r="O39" s="261">
        <v>48</v>
      </c>
      <c r="P39" s="261">
        <v>48</v>
      </c>
      <c r="Q39" s="261">
        <v>60</v>
      </c>
      <c r="R39" s="78">
        <f t="shared" si="12"/>
        <v>209</v>
      </c>
      <c r="S39" s="261">
        <v>40</v>
      </c>
      <c r="T39" s="261">
        <v>40</v>
      </c>
      <c r="U39" s="261">
        <v>41</v>
      </c>
      <c r="V39" s="261">
        <v>37</v>
      </c>
      <c r="W39" s="78">
        <f t="shared" si="13"/>
        <v>158</v>
      </c>
      <c r="X39" s="261">
        <v>32</v>
      </c>
      <c r="Y39" s="261">
        <v>29</v>
      </c>
      <c r="Z39" s="10"/>
    </row>
    <row r="40" spans="1:26" s="25" customFormat="1" ht="17.25" customHeight="1">
      <c r="A40" s="10"/>
      <c r="B40" s="41" t="s">
        <v>30</v>
      </c>
      <c r="C40" s="103">
        <f aca="true" t="shared" si="14" ref="C40:P40">SUM(C38:C39)</f>
        <v>784</v>
      </c>
      <c r="D40" s="103">
        <f t="shared" si="14"/>
        <v>181</v>
      </c>
      <c r="E40" s="103">
        <f t="shared" si="14"/>
        <v>208</v>
      </c>
      <c r="F40" s="103">
        <f t="shared" si="14"/>
        <v>195</v>
      </c>
      <c r="G40" s="103">
        <f t="shared" si="14"/>
        <v>264</v>
      </c>
      <c r="H40" s="103">
        <f t="shared" si="14"/>
        <v>848</v>
      </c>
      <c r="I40" s="103">
        <f t="shared" si="14"/>
        <v>259</v>
      </c>
      <c r="J40" s="103">
        <f t="shared" si="14"/>
        <v>394</v>
      </c>
      <c r="K40" s="103">
        <f t="shared" si="14"/>
        <v>249</v>
      </c>
      <c r="L40" s="103">
        <f t="shared" si="14"/>
        <v>321</v>
      </c>
      <c r="M40" s="103">
        <f t="shared" si="14"/>
        <v>920</v>
      </c>
      <c r="N40" s="103">
        <f t="shared" si="14"/>
        <v>160</v>
      </c>
      <c r="O40" s="103">
        <f t="shared" si="14"/>
        <v>163</v>
      </c>
      <c r="P40" s="103">
        <f t="shared" si="14"/>
        <v>193</v>
      </c>
      <c r="Q40" s="103">
        <f>SUM(Q38:Q39)</f>
        <v>238</v>
      </c>
      <c r="R40" s="72">
        <f t="shared" si="12"/>
        <v>754</v>
      </c>
      <c r="S40" s="103">
        <f>SUM(S38:S39)</f>
        <v>180</v>
      </c>
      <c r="T40" s="103">
        <f>SUM(T38:T39)</f>
        <v>182</v>
      </c>
      <c r="U40" s="103">
        <f>SUM(U38:U39)</f>
        <v>178</v>
      </c>
      <c r="V40" s="103">
        <f>SUM(V38:V39)</f>
        <v>222</v>
      </c>
      <c r="W40" s="72">
        <f t="shared" si="13"/>
        <v>762</v>
      </c>
      <c r="X40" s="72">
        <f>SUM(X38:X39)</f>
        <v>179</v>
      </c>
      <c r="Y40" s="72">
        <f>SUM(Y38:Y39)</f>
        <v>156</v>
      </c>
      <c r="Z40" s="10"/>
    </row>
    <row r="41" spans="1:26" s="25" customFormat="1" ht="17.25" customHeight="1" thickBot="1">
      <c r="A41" s="10"/>
      <c r="B41" s="38" t="s">
        <v>31</v>
      </c>
      <c r="C41" s="281">
        <f aca="true" t="shared" si="15" ref="C41:P41">C37+C40</f>
        <v>1732</v>
      </c>
      <c r="D41" s="281">
        <f t="shared" si="15"/>
        <v>406</v>
      </c>
      <c r="E41" s="281">
        <f t="shared" si="15"/>
        <v>425</v>
      </c>
      <c r="F41" s="281">
        <f t="shared" si="15"/>
        <v>448</v>
      </c>
      <c r="G41" s="281">
        <f t="shared" si="15"/>
        <v>516</v>
      </c>
      <c r="H41" s="281">
        <f t="shared" si="15"/>
        <v>1795</v>
      </c>
      <c r="I41" s="281">
        <f t="shared" si="15"/>
        <v>520</v>
      </c>
      <c r="J41" s="281">
        <f t="shared" si="15"/>
        <v>649</v>
      </c>
      <c r="K41" s="281">
        <f t="shared" si="15"/>
        <v>535</v>
      </c>
      <c r="L41" s="281">
        <f t="shared" si="15"/>
        <v>648</v>
      </c>
      <c r="M41" s="281">
        <f t="shared" si="15"/>
        <v>1872</v>
      </c>
      <c r="N41" s="281">
        <f t="shared" si="15"/>
        <v>476</v>
      </c>
      <c r="O41" s="281">
        <f t="shared" si="15"/>
        <v>498</v>
      </c>
      <c r="P41" s="281">
        <f t="shared" si="15"/>
        <v>484</v>
      </c>
      <c r="Q41" s="281">
        <f>Q37+Q40</f>
        <v>582</v>
      </c>
      <c r="R41" s="62">
        <f t="shared" si="12"/>
        <v>2040</v>
      </c>
      <c r="S41" s="281">
        <f>S37+S40</f>
        <v>498</v>
      </c>
      <c r="T41" s="281">
        <f>T37+T40</f>
        <v>536</v>
      </c>
      <c r="U41" s="281">
        <f>U37+U40</f>
        <v>483</v>
      </c>
      <c r="V41" s="281">
        <f>V37+V40</f>
        <v>300</v>
      </c>
      <c r="W41" s="62">
        <f t="shared" si="13"/>
        <v>1817</v>
      </c>
      <c r="X41" s="62">
        <f>X37+X40</f>
        <v>496</v>
      </c>
      <c r="Y41" s="62">
        <f>Y37+Y40</f>
        <v>379</v>
      </c>
      <c r="Z41" s="10"/>
    </row>
    <row r="42" spans="1:26" s="25" customFormat="1" ht="17.25" customHeight="1" thickBot="1">
      <c r="A42" s="10"/>
      <c r="B42" s="60" t="s">
        <v>159</v>
      </c>
      <c r="C42" s="281">
        <f aca="true" t="shared" si="16" ref="C42:P42">C35-C36-C41</f>
        <v>816</v>
      </c>
      <c r="D42" s="281">
        <f t="shared" si="16"/>
        <v>208</v>
      </c>
      <c r="E42" s="281">
        <f t="shared" si="16"/>
        <v>357</v>
      </c>
      <c r="F42" s="281">
        <f t="shared" si="16"/>
        <v>200</v>
      </c>
      <c r="G42" s="281">
        <f t="shared" si="16"/>
        <v>241</v>
      </c>
      <c r="H42" s="281">
        <f t="shared" si="16"/>
        <v>1006</v>
      </c>
      <c r="I42" s="281">
        <f t="shared" si="16"/>
        <v>234</v>
      </c>
      <c r="J42" s="281">
        <f t="shared" si="16"/>
        <v>27</v>
      </c>
      <c r="K42" s="281">
        <f t="shared" si="16"/>
        <v>158</v>
      </c>
      <c r="L42" s="281">
        <f t="shared" si="16"/>
        <v>89</v>
      </c>
      <c r="M42" s="281">
        <f>M35-M36-M41</f>
        <v>374</v>
      </c>
      <c r="N42" s="281">
        <f t="shared" si="16"/>
        <v>185</v>
      </c>
      <c r="O42" s="281">
        <f t="shared" si="16"/>
        <v>291</v>
      </c>
      <c r="P42" s="281">
        <f t="shared" si="16"/>
        <v>31</v>
      </c>
      <c r="Q42" s="281">
        <f>Q35-Q36-Q41</f>
        <v>-157</v>
      </c>
      <c r="R42" s="62">
        <f>SUM(N42:Q42)</f>
        <v>350</v>
      </c>
      <c r="S42" s="281">
        <f>S35-S36-S41</f>
        <v>-544</v>
      </c>
      <c r="T42" s="281">
        <f>T35-T36-T41</f>
        <v>124</v>
      </c>
      <c r="U42" s="281">
        <f>U35-U36-U41</f>
        <v>-109</v>
      </c>
      <c r="V42" s="281">
        <f>V35-V36-V41</f>
        <v>-656</v>
      </c>
      <c r="W42" s="62">
        <f t="shared" si="13"/>
        <v>-1185</v>
      </c>
      <c r="X42" s="62">
        <f>X35-X36-X41</f>
        <v>-490</v>
      </c>
      <c r="Y42" s="62">
        <f>Y35-Y36-Y41</f>
        <v>55</v>
      </c>
      <c r="Z42" s="10"/>
    </row>
    <row r="43" spans="1:26" ht="12" customHeight="1">
      <c r="A43" s="10"/>
      <c r="B43" s="328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0"/>
    </row>
    <row r="44" spans="1:26" ht="17.25" customHeight="1">
      <c r="A44" s="10"/>
      <c r="B44" s="16" t="s">
        <v>168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10"/>
    </row>
    <row r="45" spans="1:26" ht="17.25" customHeight="1">
      <c r="A45" s="10"/>
      <c r="B45" s="41" t="s">
        <v>64</v>
      </c>
      <c r="C45" s="74">
        <f aca="true" t="shared" si="17" ref="C45:M45">+C40/C35*100</f>
        <v>30.8</v>
      </c>
      <c r="D45" s="74">
        <f t="shared" si="17"/>
        <v>29.5</v>
      </c>
      <c r="E45" s="74">
        <f t="shared" si="17"/>
        <v>26.6</v>
      </c>
      <c r="F45" s="74">
        <f t="shared" si="17"/>
        <v>30.1</v>
      </c>
      <c r="G45" s="74">
        <f t="shared" si="17"/>
        <v>34.9</v>
      </c>
      <c r="H45" s="74">
        <f t="shared" si="17"/>
        <v>30.3</v>
      </c>
      <c r="I45" s="74">
        <f t="shared" si="17"/>
        <v>34.3</v>
      </c>
      <c r="J45" s="74">
        <f t="shared" si="17"/>
        <v>58.4</v>
      </c>
      <c r="K45" s="74">
        <f t="shared" si="17"/>
        <v>36</v>
      </c>
      <c r="L45" s="74">
        <f t="shared" si="17"/>
        <v>43.5</v>
      </c>
      <c r="M45" s="74">
        <f t="shared" si="17"/>
        <v>40.9</v>
      </c>
      <c r="N45" s="74">
        <f>+N40/N35*100</f>
        <v>24.2</v>
      </c>
      <c r="O45" s="74">
        <f>+O40/O35*100</f>
        <v>20.7</v>
      </c>
      <c r="P45" s="74">
        <f>+P40/P35*100</f>
        <v>37.5</v>
      </c>
      <c r="Q45" s="74">
        <f>+Q40/Q35*100</f>
        <v>56</v>
      </c>
      <c r="R45" s="74">
        <f>+R40/R35*100</f>
        <v>31.5</v>
      </c>
      <c r="S45" s="240">
        <v>0</v>
      </c>
      <c r="T45" s="74">
        <f>+T40/T35*100</f>
        <v>27.6</v>
      </c>
      <c r="U45" s="74">
        <f>+U40/U35*100</f>
        <v>47.6</v>
      </c>
      <c r="V45" s="240">
        <v>0</v>
      </c>
      <c r="W45" s="240">
        <v>0</v>
      </c>
      <c r="X45" s="240">
        <v>0</v>
      </c>
      <c r="Y45" s="74">
        <f>+Y40/Y35*100</f>
        <v>35.9</v>
      </c>
      <c r="Z45" s="10"/>
    </row>
    <row r="46" spans="1:26" ht="17.25" customHeight="1">
      <c r="A46" s="10"/>
      <c r="B46" s="41" t="s">
        <v>65</v>
      </c>
      <c r="C46" s="74">
        <f aca="true" t="shared" si="18" ref="C46:M46">+C41/C35*100</f>
        <v>68</v>
      </c>
      <c r="D46" s="74">
        <f t="shared" si="18"/>
        <v>66.1</v>
      </c>
      <c r="E46" s="74">
        <f t="shared" si="18"/>
        <v>54.3</v>
      </c>
      <c r="F46" s="74">
        <f t="shared" si="18"/>
        <v>69.1</v>
      </c>
      <c r="G46" s="74">
        <f t="shared" si="18"/>
        <v>68.2</v>
      </c>
      <c r="H46" s="74">
        <f t="shared" si="18"/>
        <v>64.1</v>
      </c>
      <c r="I46" s="74">
        <f t="shared" si="18"/>
        <v>68.8</v>
      </c>
      <c r="J46" s="74">
        <f t="shared" si="18"/>
        <v>96.1</v>
      </c>
      <c r="K46" s="74">
        <f t="shared" si="18"/>
        <v>77.3</v>
      </c>
      <c r="L46" s="74">
        <f t="shared" si="18"/>
        <v>87.8</v>
      </c>
      <c r="M46" s="74">
        <f t="shared" si="18"/>
        <v>83.3</v>
      </c>
      <c r="N46" s="74">
        <f>+N41/N35*100</f>
        <v>72</v>
      </c>
      <c r="O46" s="74">
        <f>+O41/O35*100</f>
        <v>63.1</v>
      </c>
      <c r="P46" s="74">
        <f>+P41/P35*100</f>
        <v>94</v>
      </c>
      <c r="Q46" s="74">
        <f>+Q41/Q35*100</f>
        <v>136.9</v>
      </c>
      <c r="R46" s="74">
        <f>+R41/R35*100</f>
        <v>85.4</v>
      </c>
      <c r="S46" s="240">
        <v>0</v>
      </c>
      <c r="T46" s="74">
        <f>+T41/T35*100</f>
        <v>81.2</v>
      </c>
      <c r="U46" s="74">
        <f>+U41/U35*100</f>
        <v>129.1</v>
      </c>
      <c r="V46" s="240">
        <v>0</v>
      </c>
      <c r="W46" s="240">
        <v>0</v>
      </c>
      <c r="X46" s="240">
        <v>0</v>
      </c>
      <c r="Y46" s="74">
        <f>+Y41/Y35*100</f>
        <v>87.3</v>
      </c>
      <c r="Z46" s="10"/>
    </row>
    <row r="47" spans="1:26" ht="17.25" customHeight="1" thickBot="1">
      <c r="A47" s="10"/>
      <c r="B47" s="85" t="s">
        <v>66</v>
      </c>
      <c r="C47" s="93">
        <f aca="true" t="shared" si="19" ref="C47:M47">+C42/C35*100</f>
        <v>32</v>
      </c>
      <c r="D47" s="93">
        <f t="shared" si="19"/>
        <v>33.9</v>
      </c>
      <c r="E47" s="93">
        <f t="shared" si="19"/>
        <v>45.7</v>
      </c>
      <c r="F47" s="93">
        <f t="shared" si="19"/>
        <v>30.9</v>
      </c>
      <c r="G47" s="93">
        <f t="shared" si="19"/>
        <v>31.8</v>
      </c>
      <c r="H47" s="93">
        <f t="shared" si="19"/>
        <v>35.9</v>
      </c>
      <c r="I47" s="93">
        <f t="shared" si="19"/>
        <v>31</v>
      </c>
      <c r="J47" s="93">
        <f t="shared" si="19"/>
        <v>4</v>
      </c>
      <c r="K47" s="93">
        <f t="shared" si="19"/>
        <v>22.8</v>
      </c>
      <c r="L47" s="93">
        <f t="shared" si="19"/>
        <v>12.1</v>
      </c>
      <c r="M47" s="93">
        <f t="shared" si="19"/>
        <v>16.6</v>
      </c>
      <c r="N47" s="93">
        <f>+N42/N35*100</f>
        <v>28</v>
      </c>
      <c r="O47" s="93">
        <f>+O42/O35*100</f>
        <v>36.9</v>
      </c>
      <c r="P47" s="93">
        <f>+P42/P35*100</f>
        <v>6</v>
      </c>
      <c r="Q47" s="93">
        <f>+Q42/Q35*100</f>
        <v>-36.9</v>
      </c>
      <c r="R47" s="93">
        <f>+R42/R35*100</f>
        <v>14.6</v>
      </c>
      <c r="S47" s="241">
        <v>0</v>
      </c>
      <c r="T47" s="93">
        <f>+T42/T35*100</f>
        <v>18.8</v>
      </c>
      <c r="U47" s="93">
        <f>+U42/U35*100</f>
        <v>-29.1</v>
      </c>
      <c r="V47" s="241">
        <v>0</v>
      </c>
      <c r="W47" s="241">
        <v>0</v>
      </c>
      <c r="X47" s="241">
        <v>0</v>
      </c>
      <c r="Y47" s="93">
        <f>+Y42/Y35*100</f>
        <v>12.7</v>
      </c>
      <c r="Z47" s="10"/>
    </row>
    <row r="48" spans="1:26" ht="12" customHeight="1">
      <c r="A48" s="10"/>
      <c r="B48" s="328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0"/>
    </row>
    <row r="49" spans="1:26" ht="17.25" customHeight="1">
      <c r="A49" s="10"/>
      <c r="B49" s="16" t="s">
        <v>86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10"/>
    </row>
    <row r="50" spans="1:26" s="25" customFormat="1" ht="30.75" customHeight="1" thickBot="1">
      <c r="A50" s="10"/>
      <c r="B50" s="400" t="s">
        <v>146</v>
      </c>
      <c r="C50" s="104">
        <v>1377</v>
      </c>
      <c r="D50" s="104">
        <v>1437</v>
      </c>
      <c r="E50" s="104">
        <v>1542</v>
      </c>
      <c r="F50" s="104">
        <v>1652</v>
      </c>
      <c r="G50" s="104">
        <v>1763</v>
      </c>
      <c r="H50" s="104">
        <v>1597</v>
      </c>
      <c r="I50" s="104">
        <v>1901</v>
      </c>
      <c r="J50" s="104">
        <v>2047</v>
      </c>
      <c r="K50" s="104">
        <v>2250</v>
      </c>
      <c r="L50" s="104">
        <v>2419</v>
      </c>
      <c r="M50" s="104">
        <v>2148</v>
      </c>
      <c r="N50" s="104">
        <v>2508</v>
      </c>
      <c r="O50" s="104">
        <v>2708</v>
      </c>
      <c r="P50" s="104">
        <v>2774</v>
      </c>
      <c r="Q50" s="104">
        <v>2885</v>
      </c>
      <c r="R50" s="104">
        <v>2725</v>
      </c>
      <c r="S50" s="104">
        <v>2992</v>
      </c>
      <c r="T50" s="104">
        <v>3006</v>
      </c>
      <c r="U50" s="104">
        <v>3475</v>
      </c>
      <c r="V50" s="104">
        <v>3647</v>
      </c>
      <c r="W50" s="104">
        <v>3273</v>
      </c>
      <c r="X50" s="104">
        <v>3477</v>
      </c>
      <c r="Y50" s="104">
        <v>3429</v>
      </c>
      <c r="Z50" s="405"/>
    </row>
    <row r="51" spans="1:26" s="25" customFormat="1" ht="31.5" customHeight="1" thickBot="1">
      <c r="A51" s="10"/>
      <c r="B51" s="400" t="s">
        <v>145</v>
      </c>
      <c r="C51" s="105">
        <v>64.2</v>
      </c>
      <c r="D51" s="105">
        <v>63.2</v>
      </c>
      <c r="E51" s="105">
        <v>97.8</v>
      </c>
      <c r="F51" s="105">
        <v>54.2</v>
      </c>
      <c r="G51" s="105">
        <v>60.8</v>
      </c>
      <c r="H51" s="105">
        <v>68.6</v>
      </c>
      <c r="I51" s="105">
        <v>55</v>
      </c>
      <c r="J51" s="105">
        <v>10.8</v>
      </c>
      <c r="K51" s="105">
        <v>33</v>
      </c>
      <c r="L51" s="105">
        <v>19.2</v>
      </c>
      <c r="M51" s="105">
        <v>22.6</v>
      </c>
      <c r="N51" s="402">
        <v>31.7</v>
      </c>
      <c r="O51" s="402">
        <v>45</v>
      </c>
      <c r="P51" s="402">
        <v>6.4</v>
      </c>
      <c r="Q51" s="402">
        <v>-20</v>
      </c>
      <c r="R51" s="105">
        <v>14.8</v>
      </c>
      <c r="S51" s="402">
        <v>-71.2</v>
      </c>
      <c r="T51" s="402">
        <v>17.9</v>
      </c>
      <c r="U51" s="402">
        <v>-11.2</v>
      </c>
      <c r="V51" s="402">
        <v>-70.8</v>
      </c>
      <c r="W51" s="105">
        <v>-34.9</v>
      </c>
      <c r="X51" s="402">
        <v>-55.1</v>
      </c>
      <c r="Y51" s="402">
        <v>7.5</v>
      </c>
      <c r="Z51" s="10"/>
    </row>
    <row r="52" spans="1:26" ht="12" customHeight="1">
      <c r="A52" s="10"/>
      <c r="B52" s="328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0"/>
    </row>
    <row r="53" spans="1:26" ht="17.25" customHeight="1">
      <c r="A53" s="10"/>
      <c r="B53" s="16" t="s">
        <v>7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10"/>
    </row>
    <row r="54" spans="1:26" ht="39" customHeight="1" thickBot="1">
      <c r="A54" s="10"/>
      <c r="B54" s="60" t="s">
        <v>187</v>
      </c>
      <c r="C54" s="29">
        <v>43</v>
      </c>
      <c r="D54" s="29">
        <v>45</v>
      </c>
      <c r="E54" s="29">
        <v>41</v>
      </c>
      <c r="F54" s="29">
        <v>39</v>
      </c>
      <c r="G54" s="29">
        <v>39</v>
      </c>
      <c r="H54" s="29">
        <v>41</v>
      </c>
      <c r="I54" s="29">
        <v>36</v>
      </c>
      <c r="J54" s="29">
        <v>37</v>
      </c>
      <c r="K54" s="29">
        <v>38</v>
      </c>
      <c r="L54" s="29">
        <v>39</v>
      </c>
      <c r="M54" s="29">
        <v>32</v>
      </c>
      <c r="N54" s="247">
        <v>36</v>
      </c>
      <c r="O54" s="247">
        <v>39</v>
      </c>
      <c r="P54" s="247">
        <v>28</v>
      </c>
      <c r="Q54" s="247">
        <v>9</v>
      </c>
      <c r="R54" s="247">
        <v>28</v>
      </c>
      <c r="S54" s="247">
        <v>-2</v>
      </c>
      <c r="T54" s="247">
        <v>46</v>
      </c>
      <c r="U54" s="247">
        <v>38</v>
      </c>
      <c r="V54" s="247">
        <v>21</v>
      </c>
      <c r="W54" s="247">
        <v>25</v>
      </c>
      <c r="X54" s="247">
        <v>38</v>
      </c>
      <c r="Y54" s="247">
        <v>45</v>
      </c>
      <c r="Z54" s="10"/>
    </row>
    <row r="55" spans="1:26" s="25" customFormat="1" ht="17.25" customHeight="1" thickBot="1">
      <c r="A55" s="10"/>
      <c r="B55" s="38" t="s">
        <v>8</v>
      </c>
      <c r="C55" s="29">
        <v>55</v>
      </c>
      <c r="D55" s="29">
        <v>52</v>
      </c>
      <c r="E55" s="29">
        <v>63</v>
      </c>
      <c r="F55" s="29">
        <v>49</v>
      </c>
      <c r="G55" s="29">
        <v>54</v>
      </c>
      <c r="H55" s="29">
        <v>55</v>
      </c>
      <c r="I55" s="29">
        <v>50</v>
      </c>
      <c r="J55" s="29">
        <v>44</v>
      </c>
      <c r="K55" s="29">
        <v>43</v>
      </c>
      <c r="L55" s="29">
        <v>44</v>
      </c>
      <c r="M55" s="29">
        <v>41</v>
      </c>
      <c r="N55" s="29">
        <v>43</v>
      </c>
      <c r="O55" s="29">
        <v>49</v>
      </c>
      <c r="P55" s="29">
        <v>32</v>
      </c>
      <c r="Q55" s="29">
        <v>27</v>
      </c>
      <c r="R55" s="29">
        <v>38</v>
      </c>
      <c r="S55" s="29">
        <v>-3</v>
      </c>
      <c r="T55" s="29">
        <v>50</v>
      </c>
      <c r="U55" s="29">
        <v>29</v>
      </c>
      <c r="V55" s="29">
        <v>-31</v>
      </c>
      <c r="W55" s="29">
        <v>12</v>
      </c>
      <c r="X55" s="29">
        <v>1</v>
      </c>
      <c r="Y55" s="29">
        <v>42</v>
      </c>
      <c r="Z55" s="10"/>
    </row>
    <row r="56" spans="1:26" ht="12" customHeight="1">
      <c r="A56" s="10"/>
      <c r="B56" s="328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0"/>
    </row>
    <row r="57" spans="1:26" ht="17.25" customHeight="1" thickBot="1">
      <c r="A57" s="10"/>
      <c r="B57" s="38" t="s">
        <v>93</v>
      </c>
      <c r="C57" s="29">
        <v>18</v>
      </c>
      <c r="D57" s="29">
        <v>18</v>
      </c>
      <c r="E57" s="29">
        <v>29</v>
      </c>
      <c r="F57" s="29">
        <v>15</v>
      </c>
      <c r="G57" s="29">
        <v>17</v>
      </c>
      <c r="H57" s="29">
        <v>20</v>
      </c>
      <c r="I57" s="29">
        <v>15</v>
      </c>
      <c r="J57" s="29">
        <v>2</v>
      </c>
      <c r="K57" s="29">
        <v>10</v>
      </c>
      <c r="L57" s="29">
        <v>5</v>
      </c>
      <c r="M57" s="29">
        <v>7</v>
      </c>
      <c r="N57" s="247">
        <v>12</v>
      </c>
      <c r="O57" s="247">
        <v>18</v>
      </c>
      <c r="P57" s="247">
        <v>2</v>
      </c>
      <c r="Q57" s="247">
        <v>-10</v>
      </c>
      <c r="R57" s="247">
        <v>6</v>
      </c>
      <c r="S57" s="247">
        <v>-39</v>
      </c>
      <c r="T57" s="247">
        <v>9</v>
      </c>
      <c r="U57" s="247">
        <v>-8</v>
      </c>
      <c r="V57" s="247">
        <v>-58</v>
      </c>
      <c r="W57" s="247">
        <v>-23</v>
      </c>
      <c r="X57" s="247">
        <v>-47</v>
      </c>
      <c r="Y57" s="247">
        <v>5</v>
      </c>
      <c r="Z57" s="10"/>
    </row>
    <row r="58" spans="1:26" ht="12" customHeight="1">
      <c r="A58" s="10"/>
      <c r="B58" s="328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0"/>
    </row>
    <row r="59" spans="1:26" ht="17.25" customHeight="1">
      <c r="A59" s="10"/>
      <c r="B59" s="16" t="s">
        <v>68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59"/>
      <c r="O59" s="20"/>
      <c r="P59" s="259"/>
      <c r="Q59" s="20"/>
      <c r="R59" s="20"/>
      <c r="S59" s="20"/>
      <c r="T59" s="20"/>
      <c r="U59" s="20"/>
      <c r="V59" s="20"/>
      <c r="W59" s="20"/>
      <c r="X59" s="20"/>
      <c r="Y59" s="20"/>
      <c r="Z59" s="10"/>
    </row>
    <row r="60" spans="1:26" ht="17.25" customHeight="1">
      <c r="A60" s="10"/>
      <c r="B60" s="41" t="s">
        <v>69</v>
      </c>
      <c r="C60" s="43">
        <v>19241</v>
      </c>
      <c r="D60" s="155"/>
      <c r="E60" s="155"/>
      <c r="F60" s="155"/>
      <c r="G60" s="43">
        <v>21572</v>
      </c>
      <c r="H60" s="43">
        <v>21572</v>
      </c>
      <c r="I60" s="43">
        <v>21319</v>
      </c>
      <c r="J60" s="43">
        <v>18767</v>
      </c>
      <c r="K60" s="43">
        <v>19601</v>
      </c>
      <c r="L60" s="43">
        <v>20448</v>
      </c>
      <c r="M60" s="43">
        <v>20448</v>
      </c>
      <c r="N60" s="255">
        <v>23016</v>
      </c>
      <c r="O60" s="255">
        <v>23929</v>
      </c>
      <c r="P60" s="255">
        <v>32457</v>
      </c>
      <c r="Q60" s="255">
        <v>27784</v>
      </c>
      <c r="R60" s="72">
        <f>+Q60</f>
        <v>27784</v>
      </c>
      <c r="S60" s="255">
        <v>26673</v>
      </c>
      <c r="T60" s="255">
        <v>24834</v>
      </c>
      <c r="U60" s="255">
        <v>24210</v>
      </c>
      <c r="V60" s="255">
        <v>21580</v>
      </c>
      <c r="W60" s="72">
        <f>+V60</f>
        <v>21580</v>
      </c>
      <c r="X60" s="255">
        <v>17240</v>
      </c>
      <c r="Y60" s="255">
        <v>16557</v>
      </c>
      <c r="Z60" s="10"/>
    </row>
    <row r="61" spans="1:26" ht="17.25" customHeight="1" thickBot="1">
      <c r="A61" s="10"/>
      <c r="B61" s="85" t="s">
        <v>71</v>
      </c>
      <c r="C61" s="160"/>
      <c r="D61" s="160"/>
      <c r="E61" s="160"/>
      <c r="F61" s="160"/>
      <c r="G61" s="87">
        <v>2567</v>
      </c>
      <c r="H61" s="87">
        <v>2567</v>
      </c>
      <c r="I61" s="87">
        <v>2555</v>
      </c>
      <c r="J61" s="87">
        <v>2414</v>
      </c>
      <c r="K61" s="87">
        <v>2473</v>
      </c>
      <c r="L61" s="87">
        <v>2423</v>
      </c>
      <c r="M61" s="87">
        <v>2423</v>
      </c>
      <c r="N61" s="256">
        <v>2422</v>
      </c>
      <c r="O61" s="256">
        <v>2439</v>
      </c>
      <c r="P61" s="256">
        <v>2332</v>
      </c>
      <c r="Q61" s="256">
        <v>2442</v>
      </c>
      <c r="R61" s="94">
        <f>+Q61</f>
        <v>2442</v>
      </c>
      <c r="S61" s="256">
        <v>2063</v>
      </c>
      <c r="T61" s="256">
        <v>2116</v>
      </c>
      <c r="U61" s="256">
        <v>2412</v>
      </c>
      <c r="V61" s="256">
        <v>1593</v>
      </c>
      <c r="W61" s="94">
        <f>+V61</f>
        <v>1593</v>
      </c>
      <c r="X61" s="256">
        <v>1710</v>
      </c>
      <c r="Y61" s="256">
        <v>1664</v>
      </c>
      <c r="Z61" s="10"/>
    </row>
    <row r="62" spans="1:26" ht="12" customHeight="1">
      <c r="A62" s="10"/>
      <c r="B62" s="328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0"/>
    </row>
    <row r="63" spans="1:26" ht="17.25" customHeight="1">
      <c r="A63" s="10"/>
      <c r="B63" s="16" t="s">
        <v>87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59"/>
      <c r="O63" s="259"/>
      <c r="P63" s="259"/>
      <c r="Q63" s="259"/>
      <c r="R63" s="20"/>
      <c r="S63" s="259"/>
      <c r="T63" s="259"/>
      <c r="U63" s="259"/>
      <c r="V63" s="259"/>
      <c r="W63" s="20"/>
      <c r="X63" s="259"/>
      <c r="Y63" s="259"/>
      <c r="Z63" s="10"/>
    </row>
    <row r="64" spans="1:26" ht="17.25" customHeight="1" thickBot="1">
      <c r="A64" s="10"/>
      <c r="B64" s="46" t="s">
        <v>88</v>
      </c>
      <c r="C64" s="173"/>
      <c r="D64" s="173"/>
      <c r="E64" s="173"/>
      <c r="F64" s="173"/>
      <c r="G64" s="173"/>
      <c r="H64" s="398"/>
      <c r="I64" s="100">
        <v>3300</v>
      </c>
      <c r="J64" s="100">
        <v>3400</v>
      </c>
      <c r="K64" s="100">
        <v>3500</v>
      </c>
      <c r="L64" s="100">
        <v>3400</v>
      </c>
      <c r="M64" s="100">
        <v>3400</v>
      </c>
      <c r="N64" s="100">
        <f>+'Core Results'!N48</f>
        <v>3400</v>
      </c>
      <c r="O64" s="100">
        <f>+'Core Results'!O48</f>
        <v>3400</v>
      </c>
      <c r="P64" s="100">
        <f>+'Core Results'!P48</f>
        <v>3500</v>
      </c>
      <c r="Q64" s="100">
        <f>+'Core Results'!Q48</f>
        <v>3700</v>
      </c>
      <c r="R64" s="100">
        <f>+Q64</f>
        <v>3700</v>
      </c>
      <c r="S64" s="100">
        <f>+'Core Results'!S48</f>
        <v>3700</v>
      </c>
      <c r="T64" s="100">
        <f>+'Core Results'!T48</f>
        <v>3800</v>
      </c>
      <c r="U64" s="100">
        <f>+'Core Results'!U48</f>
        <v>3700</v>
      </c>
      <c r="V64" s="100">
        <f>+'Core Results'!V48</f>
        <v>3100</v>
      </c>
      <c r="W64" s="100">
        <f>+V64</f>
        <v>3100</v>
      </c>
      <c r="X64" s="100">
        <f>+'Core Results'!X48</f>
        <v>3100</v>
      </c>
      <c r="Y64" s="100">
        <f>+'Core Results'!Y48</f>
        <v>3200</v>
      </c>
      <c r="Z64" s="10"/>
    </row>
    <row r="65" spans="1:26" s="25" customFormat="1" ht="17.25" customHeight="1" thickTop="1">
      <c r="A65" s="10"/>
      <c r="B65" s="48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52"/>
      <c r="R65" s="23"/>
      <c r="S65" s="23"/>
      <c r="T65" s="23"/>
      <c r="U65" s="23"/>
      <c r="V65" s="23"/>
      <c r="W65" s="23"/>
      <c r="X65" s="23"/>
      <c r="Y65" s="23"/>
      <c r="Z65" s="10"/>
    </row>
    <row r="66" spans="1:26" ht="27" customHeight="1" thickBot="1">
      <c r="A66" s="10"/>
      <c r="B66" s="12" t="s">
        <v>46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10"/>
    </row>
    <row r="67" spans="1:26" ht="12" customHeight="1" thickTop="1">
      <c r="A67" s="10"/>
      <c r="B67" s="328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0"/>
    </row>
    <row r="68" spans="1:26" ht="13.5" customHeight="1">
      <c r="A68" s="10"/>
      <c r="B68" s="16" t="s">
        <v>47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10"/>
    </row>
    <row r="69" spans="1:26" s="25" customFormat="1" ht="17.25" customHeight="1">
      <c r="A69" s="10"/>
      <c r="B69" s="18" t="s">
        <v>56</v>
      </c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270">
        <v>26.1</v>
      </c>
      <c r="N69" s="270">
        <v>26.6</v>
      </c>
      <c r="O69" s="270">
        <v>31.1</v>
      </c>
      <c r="P69" s="270">
        <v>30.1</v>
      </c>
      <c r="Q69" s="270">
        <v>32.5</v>
      </c>
      <c r="R69" s="76">
        <f>+Q69</f>
        <v>32.5</v>
      </c>
      <c r="S69" s="270">
        <v>28.9</v>
      </c>
      <c r="T69" s="270">
        <v>32.5</v>
      </c>
      <c r="U69" s="270">
        <v>41</v>
      </c>
      <c r="V69" s="270">
        <v>37.2</v>
      </c>
      <c r="W69" s="76">
        <f>+V69</f>
        <v>37.2</v>
      </c>
      <c r="X69" s="270">
        <v>37.9</v>
      </c>
      <c r="Y69" s="270">
        <v>34.5</v>
      </c>
      <c r="Z69" s="10"/>
    </row>
    <row r="70" spans="1:26" s="25" customFormat="1" ht="17.25" customHeight="1">
      <c r="A70" s="10"/>
      <c r="B70" s="21" t="s">
        <v>109</v>
      </c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29">
        <v>30</v>
      </c>
      <c r="N70" s="129">
        <v>32.6</v>
      </c>
      <c r="O70" s="129">
        <v>34.4</v>
      </c>
      <c r="P70" s="129">
        <v>33.8</v>
      </c>
      <c r="Q70" s="129">
        <v>37.4</v>
      </c>
      <c r="R70" s="80">
        <f aca="true" t="shared" si="20" ref="R70:R83">+Q70</f>
        <v>37.4</v>
      </c>
      <c r="S70" s="129">
        <v>35.6</v>
      </c>
      <c r="T70" s="129">
        <v>37.3</v>
      </c>
      <c r="U70" s="129">
        <v>38</v>
      </c>
      <c r="V70" s="129">
        <v>34.4</v>
      </c>
      <c r="W70" s="80">
        <f aca="true" t="shared" si="21" ref="W70:W83">+V70</f>
        <v>34.4</v>
      </c>
      <c r="X70" s="129">
        <v>35.1</v>
      </c>
      <c r="Y70" s="129">
        <v>34.6</v>
      </c>
      <c r="Z70" s="10"/>
    </row>
    <row r="71" spans="1:26" s="25" customFormat="1" ht="17.25" customHeight="1">
      <c r="A71" s="10"/>
      <c r="B71" s="21" t="s">
        <v>113</v>
      </c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29">
        <v>18.3</v>
      </c>
      <c r="N71" s="129">
        <v>23.9</v>
      </c>
      <c r="O71" s="129">
        <v>28</v>
      </c>
      <c r="P71" s="129">
        <v>27.8</v>
      </c>
      <c r="Q71" s="129">
        <v>28.6</v>
      </c>
      <c r="R71" s="80">
        <f t="shared" si="20"/>
        <v>28.6</v>
      </c>
      <c r="S71" s="129">
        <v>19.4</v>
      </c>
      <c r="T71" s="129">
        <v>21.6</v>
      </c>
      <c r="U71" s="129">
        <v>19.3</v>
      </c>
      <c r="V71" s="129">
        <v>13.1</v>
      </c>
      <c r="W71" s="80">
        <f t="shared" si="21"/>
        <v>13.1</v>
      </c>
      <c r="X71" s="129">
        <v>13.5</v>
      </c>
      <c r="Y71" s="129">
        <v>14.6</v>
      </c>
      <c r="Z71" s="10"/>
    </row>
    <row r="72" spans="1:26" s="25" customFormat="1" ht="17.25" customHeight="1">
      <c r="A72" s="10"/>
      <c r="B72" s="21" t="s">
        <v>181</v>
      </c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29">
        <v>55.9</v>
      </c>
      <c r="N72" s="129">
        <v>60.7</v>
      </c>
      <c r="O72" s="129">
        <v>64.2</v>
      </c>
      <c r="P72" s="129">
        <v>61.2</v>
      </c>
      <c r="Q72" s="129">
        <v>63.3</v>
      </c>
      <c r="R72" s="80">
        <f t="shared" si="20"/>
        <v>63.3</v>
      </c>
      <c r="S72" s="129">
        <v>60.2</v>
      </c>
      <c r="T72" s="129">
        <v>65</v>
      </c>
      <c r="U72" s="129">
        <v>61.5</v>
      </c>
      <c r="V72" s="129">
        <v>54.9</v>
      </c>
      <c r="W72" s="80">
        <f t="shared" si="21"/>
        <v>54.9</v>
      </c>
      <c r="X72" s="129">
        <v>54.5</v>
      </c>
      <c r="Y72" s="129">
        <v>57.7</v>
      </c>
      <c r="Z72" s="10"/>
    </row>
    <row r="73" spans="1:26" s="25" customFormat="1" ht="17.25" customHeight="1">
      <c r="A73" s="10"/>
      <c r="B73" s="40" t="s">
        <v>10</v>
      </c>
      <c r="C73" s="326"/>
      <c r="D73" s="326"/>
      <c r="E73" s="326"/>
      <c r="F73" s="326"/>
      <c r="G73" s="326"/>
      <c r="H73" s="326"/>
      <c r="I73" s="326"/>
      <c r="J73" s="326"/>
      <c r="K73" s="326"/>
      <c r="L73" s="326"/>
      <c r="M73" s="264">
        <v>7</v>
      </c>
      <c r="N73" s="264">
        <v>6.6</v>
      </c>
      <c r="O73" s="264">
        <v>5.9</v>
      </c>
      <c r="P73" s="264">
        <v>4.3</v>
      </c>
      <c r="Q73" s="264">
        <v>3</v>
      </c>
      <c r="R73" s="144">
        <f t="shared" si="20"/>
        <v>3</v>
      </c>
      <c r="S73" s="264">
        <v>2.6</v>
      </c>
      <c r="T73" s="264">
        <v>3.3</v>
      </c>
      <c r="U73" s="264">
        <v>3.8</v>
      </c>
      <c r="V73" s="264">
        <v>2.3</v>
      </c>
      <c r="W73" s="144">
        <f t="shared" si="21"/>
        <v>2.3</v>
      </c>
      <c r="X73" s="264">
        <v>2.1</v>
      </c>
      <c r="Y73" s="264">
        <v>2.3</v>
      </c>
      <c r="Z73" s="10"/>
    </row>
    <row r="74" spans="1:26" s="25" customFormat="1" ht="17.25" customHeight="1">
      <c r="A74" s="10"/>
      <c r="B74" s="48" t="s">
        <v>111</v>
      </c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282">
        <f>SUM(M69:M73)</f>
        <v>137.3</v>
      </c>
      <c r="N74" s="282">
        <f>SUM(N69:N73)</f>
        <v>150.4</v>
      </c>
      <c r="O74" s="282">
        <f>SUM(O69:O73)</f>
        <v>163.6</v>
      </c>
      <c r="P74" s="282">
        <f>SUM(P69:P73)</f>
        <v>157.2</v>
      </c>
      <c r="Q74" s="282">
        <f>SUM(Q69:Q73)</f>
        <v>164.8</v>
      </c>
      <c r="R74" s="81">
        <f t="shared" si="20"/>
        <v>164.8</v>
      </c>
      <c r="S74" s="282">
        <f>SUM(S69:S73)</f>
        <v>146.7</v>
      </c>
      <c r="T74" s="282">
        <f>SUM(T69:T73)</f>
        <v>159.7</v>
      </c>
      <c r="U74" s="282">
        <f>SUM(U69:U73)</f>
        <v>163.6</v>
      </c>
      <c r="V74" s="282">
        <f>SUM(V69:V73)</f>
        <v>141.9</v>
      </c>
      <c r="W74" s="81">
        <f t="shared" si="21"/>
        <v>141.9</v>
      </c>
      <c r="X74" s="282">
        <f>SUM(X69:X73)</f>
        <v>143.1</v>
      </c>
      <c r="Y74" s="282">
        <f>SUM(Y69:Y73)</f>
        <v>143.7</v>
      </c>
      <c r="Z74" s="10"/>
    </row>
    <row r="75" spans="1:26" s="25" customFormat="1" ht="17.25" customHeight="1">
      <c r="A75" s="10"/>
      <c r="B75" s="33" t="s">
        <v>136</v>
      </c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223">
        <v>171.1</v>
      </c>
      <c r="N75" s="223">
        <v>185.9</v>
      </c>
      <c r="O75" s="223">
        <v>197.1</v>
      </c>
      <c r="P75" s="223">
        <v>222.5</v>
      </c>
      <c r="Q75" s="223">
        <v>219.9</v>
      </c>
      <c r="R75" s="84">
        <f t="shared" si="20"/>
        <v>219.9</v>
      </c>
      <c r="S75" s="142">
        <v>200.8</v>
      </c>
      <c r="T75" s="142">
        <v>199.1</v>
      </c>
      <c r="U75" s="142">
        <v>187.2</v>
      </c>
      <c r="V75" s="142">
        <v>159.9</v>
      </c>
      <c r="W75" s="84">
        <f t="shared" si="21"/>
        <v>159.9</v>
      </c>
      <c r="X75" s="142">
        <v>164.6</v>
      </c>
      <c r="Y75" s="142">
        <v>165.6</v>
      </c>
      <c r="Z75" s="10"/>
    </row>
    <row r="76" spans="1:26" s="25" customFormat="1" ht="17.25" customHeight="1">
      <c r="A76" s="10"/>
      <c r="B76" s="215" t="s">
        <v>108</v>
      </c>
      <c r="C76" s="216"/>
      <c r="D76" s="216"/>
      <c r="E76" s="216"/>
      <c r="F76" s="216"/>
      <c r="G76" s="216"/>
      <c r="H76" s="193"/>
      <c r="I76" s="193"/>
      <c r="J76" s="193"/>
      <c r="K76" s="193"/>
      <c r="L76" s="193"/>
      <c r="M76" s="384">
        <v>21.3</v>
      </c>
      <c r="N76" s="386"/>
      <c r="O76" s="386"/>
      <c r="P76" s="386"/>
      <c r="Q76" s="386"/>
      <c r="R76" s="216"/>
      <c r="S76" s="216"/>
      <c r="T76" s="216"/>
      <c r="U76" s="216"/>
      <c r="V76" s="216"/>
      <c r="W76" s="216"/>
      <c r="X76" s="216"/>
      <c r="Y76" s="216"/>
      <c r="Z76" s="10"/>
    </row>
    <row r="77" spans="1:26" s="25" customFormat="1" ht="17.25" customHeight="1">
      <c r="A77" s="10"/>
      <c r="B77" s="215" t="s">
        <v>112</v>
      </c>
      <c r="C77" s="216"/>
      <c r="D77" s="216"/>
      <c r="E77" s="216"/>
      <c r="F77" s="216"/>
      <c r="G77" s="216"/>
      <c r="H77" s="193"/>
      <c r="I77" s="193"/>
      <c r="J77" s="193"/>
      <c r="K77" s="193"/>
      <c r="L77" s="193"/>
      <c r="M77" s="384">
        <v>154.5</v>
      </c>
      <c r="N77" s="386"/>
      <c r="O77" s="386"/>
      <c r="P77" s="386"/>
      <c r="Q77" s="386"/>
      <c r="R77" s="216"/>
      <c r="S77" s="216"/>
      <c r="T77" s="216"/>
      <c r="U77" s="216"/>
      <c r="V77" s="216"/>
      <c r="W77" s="216"/>
      <c r="X77" s="216"/>
      <c r="Y77" s="216"/>
      <c r="Z77" s="10"/>
    </row>
    <row r="78" spans="1:26" s="25" customFormat="1" ht="17.25" customHeight="1">
      <c r="A78" s="10"/>
      <c r="B78" s="36" t="s">
        <v>10</v>
      </c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25">
        <v>103.3</v>
      </c>
      <c r="N78" s="225">
        <v>280.6</v>
      </c>
      <c r="O78" s="225">
        <v>290.8</v>
      </c>
      <c r="P78" s="225">
        <v>235</v>
      </c>
      <c r="Q78" s="225">
        <v>189.9</v>
      </c>
      <c r="R78" s="116">
        <f>+Q78</f>
        <v>189.9</v>
      </c>
      <c r="S78" s="131">
        <v>142.5</v>
      </c>
      <c r="T78" s="131">
        <v>130.9</v>
      </c>
      <c r="U78" s="131">
        <v>119.6</v>
      </c>
      <c r="V78" s="131">
        <v>94.4</v>
      </c>
      <c r="W78" s="116">
        <f t="shared" si="21"/>
        <v>94.4</v>
      </c>
      <c r="X78" s="131">
        <v>81.5</v>
      </c>
      <c r="Y78" s="131">
        <v>82.2</v>
      </c>
      <c r="Z78" s="10"/>
    </row>
    <row r="79" spans="1:26" s="58" customFormat="1" ht="17.25" customHeight="1">
      <c r="A79" s="57"/>
      <c r="B79" s="205" t="s">
        <v>161</v>
      </c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385">
        <f>SUM(M75:M78)</f>
        <v>450.2</v>
      </c>
      <c r="N79" s="385">
        <f aca="true" t="shared" si="22" ref="N79:Y79">SUM(N75:N78)</f>
        <v>466.5</v>
      </c>
      <c r="O79" s="385">
        <f t="shared" si="22"/>
        <v>487.9</v>
      </c>
      <c r="P79" s="385">
        <f t="shared" si="22"/>
        <v>457.5</v>
      </c>
      <c r="Q79" s="385">
        <f t="shared" si="22"/>
        <v>409.8</v>
      </c>
      <c r="R79" s="207">
        <f t="shared" si="22"/>
        <v>409.8</v>
      </c>
      <c r="S79" s="207">
        <f t="shared" si="22"/>
        <v>343.3</v>
      </c>
      <c r="T79" s="207">
        <f t="shared" si="22"/>
        <v>330</v>
      </c>
      <c r="U79" s="207">
        <f t="shared" si="22"/>
        <v>306.8</v>
      </c>
      <c r="V79" s="207">
        <f t="shared" si="22"/>
        <v>254.3</v>
      </c>
      <c r="W79" s="207">
        <f t="shared" si="22"/>
        <v>254.3</v>
      </c>
      <c r="X79" s="207">
        <f t="shared" si="22"/>
        <v>246.1</v>
      </c>
      <c r="Y79" s="207">
        <f t="shared" si="22"/>
        <v>247.8</v>
      </c>
      <c r="Z79" s="57"/>
    </row>
    <row r="80" spans="1:26" s="58" customFormat="1" ht="17.25" customHeight="1">
      <c r="A80" s="57"/>
      <c r="B80" s="48" t="s">
        <v>182</v>
      </c>
      <c r="C80" s="360"/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N80" s="387">
        <v>8.6</v>
      </c>
      <c r="O80" s="387">
        <v>8.6</v>
      </c>
      <c r="P80" s="387">
        <v>9</v>
      </c>
      <c r="Q80" s="387">
        <v>24.8</v>
      </c>
      <c r="R80" s="361">
        <f>+Q80</f>
        <v>24.8</v>
      </c>
      <c r="S80" s="90">
        <v>27.4</v>
      </c>
      <c r="T80" s="90">
        <v>23.9</v>
      </c>
      <c r="U80" s="90">
        <v>20.8</v>
      </c>
      <c r="V80" s="90">
        <v>15.3</v>
      </c>
      <c r="W80" s="361">
        <f>+V80</f>
        <v>15.3</v>
      </c>
      <c r="X80" s="90">
        <v>16.5</v>
      </c>
      <c r="Y80" s="90">
        <v>19.2</v>
      </c>
      <c r="Z80" s="57"/>
    </row>
    <row r="81" spans="1:26" s="25" customFormat="1" ht="17.25" customHeight="1" thickBot="1">
      <c r="A81" s="10"/>
      <c r="B81" s="38" t="s">
        <v>46</v>
      </c>
      <c r="C81" s="89">
        <v>462.5</v>
      </c>
      <c r="D81" s="89">
        <v>480.6</v>
      </c>
      <c r="E81" s="89">
        <v>515.4</v>
      </c>
      <c r="F81" s="89">
        <v>533.3</v>
      </c>
      <c r="G81" s="190">
        <f>SUM(G82:G83)</f>
        <v>589.4</v>
      </c>
      <c r="H81" s="190">
        <f>+G81</f>
        <v>589.4</v>
      </c>
      <c r="I81" s="190">
        <f>SUM(I82:I83)</f>
        <v>619.6</v>
      </c>
      <c r="J81" s="190">
        <f>SUM(J82:J83)</f>
        <v>615.2</v>
      </c>
      <c r="K81" s="190">
        <f>SUM(K82:K83)</f>
        <v>659.6</v>
      </c>
      <c r="L81" s="190">
        <f>SUM(L82:L83)</f>
        <v>669.9</v>
      </c>
      <c r="M81" s="190">
        <f>IF((+M79+M80+M74)='Assets under Management'!M10,(+M79++M74),"Error")</f>
        <v>587.5</v>
      </c>
      <c r="N81" s="388">
        <f>IF((+N79+N80+N74)='Assets under Management'!N10,(+N79+N80+N74),"Error")</f>
        <v>625.5</v>
      </c>
      <c r="O81" s="388">
        <f>IF((+O79+O80+O74)='Assets under Management'!O10,(+O79+O80+O74),"Error")</f>
        <v>660.1</v>
      </c>
      <c r="P81" s="388">
        <f>IF((+P79+P80+P74)='Assets under Management'!P10,(+P79+P80+P74),"Error")</f>
        <v>623.7</v>
      </c>
      <c r="Q81" s="388">
        <f>IF((+Q79+Q80+Q74)='Assets under Management'!Q10,(+Q79+Q80+Q74),"Error")</f>
        <v>599.4</v>
      </c>
      <c r="R81" s="75">
        <f>+Q81</f>
        <v>599.4</v>
      </c>
      <c r="S81" s="190">
        <f>IF((+S79+S80+S74)='Assets under Management'!S10,(+S79+S80+S74),"Error")</f>
        <v>517.4</v>
      </c>
      <c r="T81" s="190">
        <f>IF((+T79+T80+T74)='Assets under Management'!T10,(+T79+T80+T74),"Error")</f>
        <v>513.6</v>
      </c>
      <c r="U81" s="190">
        <f>IF((+U79+U80+U74)='Assets under Management'!U10,(+U79+U80+U74),"Error")</f>
        <v>491.2</v>
      </c>
      <c r="V81" s="190">
        <f>IF((+V79+V80+V74)='Assets under Management'!V10,(+V79+V80+V74),"Error")</f>
        <v>411.5</v>
      </c>
      <c r="W81" s="190">
        <f>IF((+W79+W80+W74)='Assets under Management'!W10,(+W79+W80+W74),"Error")</f>
        <v>411.5</v>
      </c>
      <c r="X81" s="190">
        <f>IF((+X79+X80+X74)='Assets under Management'!X10,(+X79+X80+X74),"Error")</f>
        <v>405.7</v>
      </c>
      <c r="Y81" s="190">
        <f>IF((+Y79+Y80+Y74)='Assets under Management'!Y10,(+Y79+Y80+Y74),"Error")</f>
        <v>410.7</v>
      </c>
      <c r="Z81" s="10"/>
    </row>
    <row r="82" spans="1:26" s="25" customFormat="1" ht="17.25" customHeight="1">
      <c r="A82" s="10"/>
      <c r="B82" s="117" t="s">
        <v>114</v>
      </c>
      <c r="C82" s="167"/>
      <c r="D82" s="167"/>
      <c r="E82" s="167"/>
      <c r="F82" s="167"/>
      <c r="G82" s="226">
        <v>500.3</v>
      </c>
      <c r="H82" s="228">
        <f>+G82</f>
        <v>500.3</v>
      </c>
      <c r="I82" s="226">
        <v>527.9</v>
      </c>
      <c r="J82" s="226">
        <v>526.1</v>
      </c>
      <c r="K82" s="226">
        <v>566.4</v>
      </c>
      <c r="L82" s="226">
        <v>573.7</v>
      </c>
      <c r="M82" s="271">
        <v>491.3</v>
      </c>
      <c r="N82" s="389">
        <v>523.9</v>
      </c>
      <c r="O82" s="389">
        <v>556.7</v>
      </c>
      <c r="P82" s="389">
        <v>520.5</v>
      </c>
      <c r="Q82" s="389">
        <v>501.4</v>
      </c>
      <c r="R82" s="118">
        <f t="shared" si="20"/>
        <v>501.4</v>
      </c>
      <c r="S82" s="271">
        <v>437.9</v>
      </c>
      <c r="T82" s="271">
        <v>443.3</v>
      </c>
      <c r="U82" s="271">
        <v>421.4</v>
      </c>
      <c r="V82" s="271">
        <v>351.1</v>
      </c>
      <c r="W82" s="118">
        <f t="shared" si="21"/>
        <v>351.1</v>
      </c>
      <c r="X82" s="271">
        <v>347</v>
      </c>
      <c r="Y82" s="271">
        <v>353</v>
      </c>
      <c r="Z82" s="10"/>
    </row>
    <row r="83" spans="1:26" s="25" customFormat="1" ht="17.25" customHeight="1" thickBot="1">
      <c r="A83" s="10"/>
      <c r="B83" s="119" t="s">
        <v>115</v>
      </c>
      <c r="C83" s="168"/>
      <c r="D83" s="168"/>
      <c r="E83" s="168"/>
      <c r="F83" s="168"/>
      <c r="G83" s="227">
        <v>89.1</v>
      </c>
      <c r="H83" s="229">
        <f>+G83</f>
        <v>89.1</v>
      </c>
      <c r="I83" s="227">
        <v>91.7</v>
      </c>
      <c r="J83" s="227">
        <v>89.1</v>
      </c>
      <c r="K83" s="227">
        <v>93.2</v>
      </c>
      <c r="L83" s="227">
        <v>96.2</v>
      </c>
      <c r="M83" s="263">
        <v>96.2</v>
      </c>
      <c r="N83" s="390">
        <v>101.6</v>
      </c>
      <c r="O83" s="390">
        <v>103.4</v>
      </c>
      <c r="P83" s="390">
        <v>103.2</v>
      </c>
      <c r="Q83" s="390">
        <v>98</v>
      </c>
      <c r="R83" s="121">
        <f t="shared" si="20"/>
        <v>98</v>
      </c>
      <c r="S83" s="263">
        <v>79.5</v>
      </c>
      <c r="T83" s="263">
        <v>70.3</v>
      </c>
      <c r="U83" s="263">
        <v>69.8</v>
      </c>
      <c r="V83" s="263">
        <v>60.4</v>
      </c>
      <c r="W83" s="121">
        <f t="shared" si="21"/>
        <v>60.4</v>
      </c>
      <c r="X83" s="263">
        <v>58.7</v>
      </c>
      <c r="Y83" s="263">
        <v>57.7</v>
      </c>
      <c r="Z83" s="10"/>
    </row>
    <row r="84" spans="1:26" ht="12" customHeight="1">
      <c r="A84" s="10"/>
      <c r="B84" s="328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0"/>
    </row>
    <row r="85" spans="1:26" ht="17.25" customHeight="1">
      <c r="A85" s="10"/>
      <c r="B85" s="135" t="s">
        <v>116</v>
      </c>
      <c r="C85" s="327"/>
      <c r="D85" s="327"/>
      <c r="E85" s="327"/>
      <c r="F85" s="327"/>
      <c r="G85" s="327"/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  <c r="X85" s="327"/>
      <c r="Y85" s="327"/>
      <c r="Z85" s="10"/>
    </row>
    <row r="86" spans="1:26" ht="17.25" customHeight="1">
      <c r="A86" s="10"/>
      <c r="B86" s="122" t="s">
        <v>117</v>
      </c>
      <c r="C86" s="169"/>
      <c r="D86" s="169"/>
      <c r="E86" s="169"/>
      <c r="F86" s="169"/>
      <c r="G86" s="169"/>
      <c r="H86" s="169"/>
      <c r="I86" s="231">
        <v>171.6</v>
      </c>
      <c r="J86" s="231">
        <v>174.2</v>
      </c>
      <c r="K86" s="231">
        <v>195.2</v>
      </c>
      <c r="L86" s="231">
        <v>193.1</v>
      </c>
      <c r="M86" s="231">
        <v>174.8</v>
      </c>
      <c r="N86" s="231">
        <v>200.9</v>
      </c>
      <c r="O86" s="231">
        <v>221.4</v>
      </c>
      <c r="P86" s="231">
        <v>191.9</v>
      </c>
      <c r="Q86" s="231">
        <v>161.2</v>
      </c>
      <c r="R86" s="332">
        <f>+Q86</f>
        <v>161.2</v>
      </c>
      <c r="S86" s="243">
        <v>125</v>
      </c>
      <c r="T86" s="231">
        <v>138.9</v>
      </c>
      <c r="U86" s="231">
        <v>140.4</v>
      </c>
      <c r="V86" s="231">
        <v>105.9</v>
      </c>
      <c r="W86" s="332">
        <f>+V86</f>
        <v>105.9</v>
      </c>
      <c r="X86" s="243">
        <v>111.1</v>
      </c>
      <c r="Y86" s="243">
        <v>107.1</v>
      </c>
      <c r="Z86" s="10"/>
    </row>
    <row r="87" spans="1:26" ht="17.25" customHeight="1">
      <c r="A87" s="10"/>
      <c r="B87" s="123" t="s">
        <v>118</v>
      </c>
      <c r="C87" s="170"/>
      <c r="D87" s="170"/>
      <c r="E87" s="170"/>
      <c r="F87" s="170"/>
      <c r="G87" s="170"/>
      <c r="H87" s="170"/>
      <c r="I87" s="232">
        <v>100.5</v>
      </c>
      <c r="J87" s="232">
        <v>101.4</v>
      </c>
      <c r="K87" s="232">
        <v>103.2</v>
      </c>
      <c r="L87" s="232">
        <v>106.6</v>
      </c>
      <c r="M87" s="232">
        <v>75.9</v>
      </c>
      <c r="N87" s="232">
        <v>74.4</v>
      </c>
      <c r="O87" s="243">
        <v>77</v>
      </c>
      <c r="P87" s="232">
        <v>74.1</v>
      </c>
      <c r="Q87" s="232">
        <v>74.9</v>
      </c>
      <c r="R87" s="333">
        <f>+Q87</f>
        <v>74.9</v>
      </c>
      <c r="S87" s="232">
        <v>68.7</v>
      </c>
      <c r="T87" s="243">
        <v>70</v>
      </c>
      <c r="U87" s="232">
        <v>64.2</v>
      </c>
      <c r="V87" s="232">
        <v>56.5</v>
      </c>
      <c r="W87" s="333">
        <f>+V87</f>
        <v>56.5</v>
      </c>
      <c r="X87" s="232">
        <v>53.8</v>
      </c>
      <c r="Y87" s="232">
        <v>54.5</v>
      </c>
      <c r="Z87" s="10"/>
    </row>
    <row r="88" spans="1:26" ht="17.25" customHeight="1">
      <c r="A88" s="10"/>
      <c r="B88" s="123" t="s">
        <v>119</v>
      </c>
      <c r="C88" s="170"/>
      <c r="D88" s="170"/>
      <c r="E88" s="170"/>
      <c r="F88" s="170"/>
      <c r="G88" s="170"/>
      <c r="H88" s="170"/>
      <c r="I88" s="232">
        <v>277.5</v>
      </c>
      <c r="J88" s="232">
        <v>274.2</v>
      </c>
      <c r="K88" s="232">
        <v>284.8</v>
      </c>
      <c r="L88" s="243">
        <v>291</v>
      </c>
      <c r="M88" s="243">
        <v>290.9</v>
      </c>
      <c r="N88" s="243">
        <v>304</v>
      </c>
      <c r="O88" s="243">
        <v>312.2</v>
      </c>
      <c r="P88" s="243">
        <v>305.8</v>
      </c>
      <c r="Q88" s="243">
        <v>297.9</v>
      </c>
      <c r="R88" s="334">
        <f>+Q88</f>
        <v>297.9</v>
      </c>
      <c r="S88" s="243">
        <v>267.9</v>
      </c>
      <c r="T88" s="243">
        <v>260.1</v>
      </c>
      <c r="U88" s="243">
        <v>252.6</v>
      </c>
      <c r="V88" s="243">
        <v>224.6</v>
      </c>
      <c r="W88" s="334">
        <f>+V88</f>
        <v>224.6</v>
      </c>
      <c r="X88" s="243">
        <v>218.3</v>
      </c>
      <c r="Y88" s="243">
        <v>224</v>
      </c>
      <c r="Z88" s="10"/>
    </row>
    <row r="89" spans="1:26" ht="17.25" customHeight="1">
      <c r="A89" s="10"/>
      <c r="B89" s="124" t="s">
        <v>10</v>
      </c>
      <c r="C89" s="171"/>
      <c r="D89" s="171"/>
      <c r="E89" s="171"/>
      <c r="F89" s="171"/>
      <c r="G89" s="171"/>
      <c r="H89" s="171"/>
      <c r="I89" s="234">
        <v>70</v>
      </c>
      <c r="J89" s="234">
        <v>65.4</v>
      </c>
      <c r="K89" s="234">
        <v>76.4</v>
      </c>
      <c r="L89" s="234">
        <v>79.2</v>
      </c>
      <c r="M89" s="234">
        <v>45.9</v>
      </c>
      <c r="N89" s="234">
        <v>46.2</v>
      </c>
      <c r="O89" s="234">
        <v>49.5</v>
      </c>
      <c r="P89" s="234">
        <v>51.9</v>
      </c>
      <c r="Q89" s="234">
        <v>65.4</v>
      </c>
      <c r="R89" s="335">
        <f>+Q89</f>
        <v>65.4</v>
      </c>
      <c r="S89" s="234">
        <v>55.8</v>
      </c>
      <c r="T89" s="234">
        <v>44.6</v>
      </c>
      <c r="U89" s="234">
        <v>34</v>
      </c>
      <c r="V89" s="234">
        <v>24.5</v>
      </c>
      <c r="W89" s="335">
        <f>+V89</f>
        <v>24.5</v>
      </c>
      <c r="X89" s="234">
        <v>22.5</v>
      </c>
      <c r="Y89" s="234">
        <v>25.1</v>
      </c>
      <c r="Z89" s="10"/>
    </row>
    <row r="90" spans="1:26" ht="17.25" customHeight="1" thickBot="1">
      <c r="A90" s="10"/>
      <c r="B90" s="28" t="s">
        <v>120</v>
      </c>
      <c r="C90" s="230">
        <f aca="true" t="shared" si="23" ref="C90:H90">+C81</f>
        <v>462.5</v>
      </c>
      <c r="D90" s="230">
        <f t="shared" si="23"/>
        <v>480.6</v>
      </c>
      <c r="E90" s="230">
        <f t="shared" si="23"/>
        <v>515.4</v>
      </c>
      <c r="F90" s="230">
        <f t="shared" si="23"/>
        <v>533.3</v>
      </c>
      <c r="G90" s="230">
        <f>+G81</f>
        <v>589.4</v>
      </c>
      <c r="H90" s="230">
        <f t="shared" si="23"/>
        <v>589.4</v>
      </c>
      <c r="I90" s="233">
        <f>IF((SUM(I86:I89))=I81,SUM(I86:I89),"Error")</f>
        <v>619.6</v>
      </c>
      <c r="J90" s="233">
        <f aca="true" t="shared" si="24" ref="J90:Y90">IF((SUM(J86:J89))=J81,SUM(J86:J89),"Error")</f>
        <v>615.2</v>
      </c>
      <c r="K90" s="233">
        <f t="shared" si="24"/>
        <v>659.6</v>
      </c>
      <c r="L90" s="233">
        <f t="shared" si="24"/>
        <v>669.9</v>
      </c>
      <c r="M90" s="233">
        <f>IF((SUM(M86:M89))=M81,SUM(M86:M89),"Error")</f>
        <v>587.5</v>
      </c>
      <c r="N90" s="233">
        <f t="shared" si="24"/>
        <v>625.5</v>
      </c>
      <c r="O90" s="233">
        <f t="shared" si="24"/>
        <v>660.1</v>
      </c>
      <c r="P90" s="233">
        <f t="shared" si="24"/>
        <v>623.7</v>
      </c>
      <c r="Q90" s="233">
        <f t="shared" si="24"/>
        <v>599.4</v>
      </c>
      <c r="R90" s="233">
        <f>+Q90</f>
        <v>599.4</v>
      </c>
      <c r="S90" s="233">
        <f t="shared" si="24"/>
        <v>517.4</v>
      </c>
      <c r="T90" s="233">
        <f t="shared" si="24"/>
        <v>513.6</v>
      </c>
      <c r="U90" s="233">
        <f t="shared" si="24"/>
        <v>491.2</v>
      </c>
      <c r="V90" s="233">
        <f t="shared" si="24"/>
        <v>411.5</v>
      </c>
      <c r="W90" s="233">
        <f>+V90</f>
        <v>411.5</v>
      </c>
      <c r="X90" s="233">
        <f t="shared" si="24"/>
        <v>405.7</v>
      </c>
      <c r="Y90" s="233">
        <f t="shared" si="24"/>
        <v>410.7</v>
      </c>
      <c r="Z90" s="10"/>
    </row>
    <row r="91" spans="1:26" ht="12" customHeight="1">
      <c r="A91" s="10"/>
      <c r="B91" s="14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10"/>
    </row>
    <row r="92" spans="1:26" ht="12.75">
      <c r="A92" s="10"/>
      <c r="B92" s="16" t="s">
        <v>89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10"/>
    </row>
    <row r="93" spans="1:26" ht="17.25" customHeight="1">
      <c r="A93" s="10"/>
      <c r="B93" s="41" t="s">
        <v>90</v>
      </c>
      <c r="C93" s="322">
        <f>+'Assets under Management'!C20</f>
        <v>0.7</v>
      </c>
      <c r="D93" s="322">
        <f>+'Assets under Management'!D20</f>
        <v>3.9</v>
      </c>
      <c r="E93" s="322">
        <f>+'Assets under Management'!E20</f>
        <v>11.4</v>
      </c>
      <c r="F93" s="322">
        <f>+'Assets under Management'!F20</f>
        <v>5.1</v>
      </c>
      <c r="G93" s="322">
        <f>+'Assets under Management'!G20</f>
        <v>-0.8</v>
      </c>
      <c r="H93" s="322">
        <f>+'Assets under Management'!H20</f>
        <v>19.6</v>
      </c>
      <c r="I93" s="322">
        <f>+'Assets under Management'!I20</f>
        <v>17</v>
      </c>
      <c r="J93" s="322">
        <f>+'Assets under Management'!J20</f>
        <v>15.5</v>
      </c>
      <c r="K93" s="322">
        <f>+'Assets under Management'!K20</f>
        <v>21.2</v>
      </c>
      <c r="L93" s="322">
        <f>+'Assets under Management'!L20</f>
        <v>-2.9</v>
      </c>
      <c r="M93" s="322">
        <f>+'Assets under Management'!M20</f>
        <v>43.8</v>
      </c>
      <c r="N93" s="322">
        <f>+'Assets under Management'!N20</f>
        <v>30.8</v>
      </c>
      <c r="O93" s="322">
        <f>+'Assets under Management'!O20</f>
        <v>17.6</v>
      </c>
      <c r="P93" s="322">
        <f>+'Assets under Management'!P20</f>
        <v>-23.3</v>
      </c>
      <c r="Q93" s="322">
        <f>+'Assets under Management'!Q20</f>
        <v>-28.7</v>
      </c>
      <c r="R93" s="322">
        <f>+'Assets under Management'!R20</f>
        <v>-3.6</v>
      </c>
      <c r="S93" s="322">
        <f>+'Assets under Management'!S20</f>
        <v>-21.2</v>
      </c>
      <c r="T93" s="322">
        <f>+'Assets under Management'!T20</f>
        <v>-6.6</v>
      </c>
      <c r="U93" s="322">
        <f>+'Assets under Management'!U20</f>
        <v>-14.4</v>
      </c>
      <c r="V93" s="322">
        <f>+'Assets under Management'!V20</f>
        <v>-21.1</v>
      </c>
      <c r="W93" s="322">
        <f>+'Assets under Management'!W20</f>
        <v>-63.3</v>
      </c>
      <c r="X93" s="322">
        <f>+'Assets under Management'!X20</f>
        <v>-3.5</v>
      </c>
      <c r="Y93" s="322">
        <f>+'Assets under Management'!Y20</f>
        <v>-4.1</v>
      </c>
      <c r="Z93" s="10"/>
    </row>
    <row r="94" spans="1:26" ht="17.25" customHeight="1">
      <c r="A94" s="10"/>
      <c r="B94" s="44" t="s">
        <v>139</v>
      </c>
      <c r="C94" s="172"/>
      <c r="D94" s="172"/>
      <c r="E94" s="172"/>
      <c r="F94" s="172"/>
      <c r="G94" s="172"/>
      <c r="H94" s="172"/>
      <c r="I94" s="235">
        <v>13.1</v>
      </c>
      <c r="J94" s="235">
        <v>-12.9</v>
      </c>
      <c r="K94" s="235">
        <v>15.5</v>
      </c>
      <c r="L94" s="235">
        <v>14.9</v>
      </c>
      <c r="M94" s="272">
        <v>25.4</v>
      </c>
      <c r="N94" s="329">
        <v>7</v>
      </c>
      <c r="O94" s="329">
        <v>13.6</v>
      </c>
      <c r="P94" s="329">
        <v>-5.7</v>
      </c>
      <c r="Q94" s="329">
        <v>-3.5</v>
      </c>
      <c r="R94" s="125">
        <f>SUM(N94:Q94)</f>
        <v>11.4</v>
      </c>
      <c r="S94" s="329">
        <v>-31.3</v>
      </c>
      <c r="T94" s="329">
        <v>4.3</v>
      </c>
      <c r="U94" s="329">
        <v>-18.4</v>
      </c>
      <c r="V94" s="329">
        <v>-33.2</v>
      </c>
      <c r="W94" s="125">
        <f>SUM(S94:V94)</f>
        <v>-78.6</v>
      </c>
      <c r="X94" s="329">
        <v>-12.9</v>
      </c>
      <c r="Y94" s="329">
        <v>18.3</v>
      </c>
      <c r="Z94" s="10"/>
    </row>
    <row r="95" spans="1:26" ht="17.25" customHeight="1">
      <c r="A95" s="10"/>
      <c r="B95" s="44" t="s">
        <v>121</v>
      </c>
      <c r="C95" s="172"/>
      <c r="D95" s="172"/>
      <c r="E95" s="172"/>
      <c r="F95" s="172"/>
      <c r="G95" s="172"/>
      <c r="H95" s="172"/>
      <c r="I95" s="235">
        <v>0.1</v>
      </c>
      <c r="J95" s="235">
        <v>-12.8</v>
      </c>
      <c r="K95" s="235">
        <v>7.8</v>
      </c>
      <c r="L95" s="235">
        <v>-2.3</v>
      </c>
      <c r="M95" s="272">
        <v>-7.5</v>
      </c>
      <c r="N95" s="329">
        <v>1.1</v>
      </c>
      <c r="O95" s="331">
        <v>3.4</v>
      </c>
      <c r="P95" s="331">
        <v>-6.5</v>
      </c>
      <c r="Q95" s="331">
        <v>-8.3</v>
      </c>
      <c r="R95" s="125">
        <f>SUM(N95:Q95)</f>
        <v>-10.3</v>
      </c>
      <c r="S95" s="329">
        <v>-29</v>
      </c>
      <c r="T95" s="331">
        <v>8.4</v>
      </c>
      <c r="U95" s="331">
        <v>12</v>
      </c>
      <c r="V95" s="331">
        <v>-14.9</v>
      </c>
      <c r="W95" s="125">
        <f>SUM(S95:V95)</f>
        <v>-23.5</v>
      </c>
      <c r="X95" s="329">
        <v>10.5</v>
      </c>
      <c r="Y95" s="329">
        <v>-3.2</v>
      </c>
      <c r="Z95" s="10"/>
    </row>
    <row r="96" spans="1:26" ht="17.25" customHeight="1">
      <c r="A96" s="10"/>
      <c r="B96" s="36" t="s">
        <v>10</v>
      </c>
      <c r="C96" s="237"/>
      <c r="D96" s="237"/>
      <c r="E96" s="237"/>
      <c r="F96" s="237"/>
      <c r="G96" s="237"/>
      <c r="H96" s="237"/>
      <c r="I96" s="238">
        <v>0</v>
      </c>
      <c r="J96" s="238">
        <v>5.8</v>
      </c>
      <c r="K96" s="238">
        <v>-0.1</v>
      </c>
      <c r="L96" s="238">
        <v>0.6</v>
      </c>
      <c r="M96" s="342">
        <v>6.3</v>
      </c>
      <c r="N96" s="330">
        <v>-0.9</v>
      </c>
      <c r="O96" s="330">
        <v>0</v>
      </c>
      <c r="P96" s="330">
        <v>-0.9</v>
      </c>
      <c r="Q96" s="330">
        <v>16.2</v>
      </c>
      <c r="R96" s="239">
        <f>SUM(N96:Q96)</f>
        <v>14.4</v>
      </c>
      <c r="S96" s="330">
        <v>-0.5</v>
      </c>
      <c r="T96" s="330">
        <v>-9.9</v>
      </c>
      <c r="U96" s="330">
        <v>-1.6</v>
      </c>
      <c r="V96" s="330">
        <v>-10.5</v>
      </c>
      <c r="W96" s="239">
        <f>SUM(S96:V96)</f>
        <v>-22.5</v>
      </c>
      <c r="X96" s="330">
        <v>0.1</v>
      </c>
      <c r="Y96" s="330">
        <v>-6</v>
      </c>
      <c r="Z96" s="10"/>
    </row>
    <row r="97" spans="1:26" ht="17.25" customHeight="1">
      <c r="A97" s="10"/>
      <c r="B97" s="44" t="s">
        <v>91</v>
      </c>
      <c r="C97" s="45">
        <v>7.1</v>
      </c>
      <c r="D97" s="45">
        <v>14.2</v>
      </c>
      <c r="E97" s="45">
        <v>23.4</v>
      </c>
      <c r="F97" s="45">
        <v>12.8</v>
      </c>
      <c r="G97" s="45">
        <v>56.9</v>
      </c>
      <c r="H97" s="45">
        <v>107.3</v>
      </c>
      <c r="I97" s="236">
        <f aca="true" t="shared" si="25" ref="I97:Y97">SUM(I94:I96)</f>
        <v>13.2</v>
      </c>
      <c r="J97" s="236">
        <f t="shared" si="25"/>
        <v>-19.9</v>
      </c>
      <c r="K97" s="236">
        <f t="shared" si="25"/>
        <v>23.2</v>
      </c>
      <c r="L97" s="236">
        <f t="shared" si="25"/>
        <v>13.2</v>
      </c>
      <c r="M97" s="239">
        <f t="shared" si="25"/>
        <v>24.2</v>
      </c>
      <c r="N97" s="239">
        <f t="shared" si="25"/>
        <v>7.2</v>
      </c>
      <c r="O97" s="239">
        <f t="shared" si="25"/>
        <v>17</v>
      </c>
      <c r="P97" s="239">
        <f t="shared" si="25"/>
        <v>-13.1</v>
      </c>
      <c r="Q97" s="239">
        <f t="shared" si="25"/>
        <v>4.4</v>
      </c>
      <c r="R97" s="125">
        <f t="shared" si="25"/>
        <v>15.5</v>
      </c>
      <c r="S97" s="239">
        <f t="shared" si="25"/>
        <v>-60.8</v>
      </c>
      <c r="T97" s="239">
        <f t="shared" si="25"/>
        <v>2.8</v>
      </c>
      <c r="U97" s="239">
        <f t="shared" si="25"/>
        <v>-8</v>
      </c>
      <c r="V97" s="239">
        <f t="shared" si="25"/>
        <v>-58.6</v>
      </c>
      <c r="W97" s="239">
        <f t="shared" si="25"/>
        <v>-124.6</v>
      </c>
      <c r="X97" s="239">
        <f t="shared" si="25"/>
        <v>-2.3</v>
      </c>
      <c r="Y97" s="239">
        <f t="shared" si="25"/>
        <v>9.1</v>
      </c>
      <c r="Z97" s="10"/>
    </row>
    <row r="98" spans="1:26" ht="26.25" thickBot="1">
      <c r="A98" s="10"/>
      <c r="B98" s="60" t="s">
        <v>147</v>
      </c>
      <c r="C98" s="190">
        <f aca="true" t="shared" si="26" ref="C98:H98">SUM(C93:C97)</f>
        <v>7.8</v>
      </c>
      <c r="D98" s="190">
        <f t="shared" si="26"/>
        <v>18.1</v>
      </c>
      <c r="E98" s="190">
        <f t="shared" si="26"/>
        <v>34.8</v>
      </c>
      <c r="F98" s="190">
        <f t="shared" si="26"/>
        <v>17.9</v>
      </c>
      <c r="G98" s="190">
        <f t="shared" si="26"/>
        <v>56.1</v>
      </c>
      <c r="H98" s="190">
        <f t="shared" si="26"/>
        <v>126.9</v>
      </c>
      <c r="I98" s="190">
        <f aca="true" t="shared" si="27" ref="I98:Y98">+I93+I97</f>
        <v>30.2</v>
      </c>
      <c r="J98" s="190">
        <f t="shared" si="27"/>
        <v>-4.4</v>
      </c>
      <c r="K98" s="190">
        <f t="shared" si="27"/>
        <v>44.4</v>
      </c>
      <c r="L98" s="190">
        <f t="shared" si="27"/>
        <v>10.3</v>
      </c>
      <c r="M98" s="75">
        <f t="shared" si="27"/>
        <v>68</v>
      </c>
      <c r="N98" s="75">
        <f t="shared" si="27"/>
        <v>38</v>
      </c>
      <c r="O98" s="75">
        <f t="shared" si="27"/>
        <v>34.6</v>
      </c>
      <c r="P98" s="75">
        <f t="shared" si="27"/>
        <v>-36.4</v>
      </c>
      <c r="Q98" s="75">
        <f t="shared" si="27"/>
        <v>-24.3</v>
      </c>
      <c r="R98" s="75">
        <f t="shared" si="27"/>
        <v>11.9</v>
      </c>
      <c r="S98" s="75">
        <f t="shared" si="27"/>
        <v>-82</v>
      </c>
      <c r="T98" s="75">
        <f t="shared" si="27"/>
        <v>-3.8</v>
      </c>
      <c r="U98" s="75">
        <f t="shared" si="27"/>
        <v>-22.4</v>
      </c>
      <c r="V98" s="75">
        <f t="shared" si="27"/>
        <v>-79.7</v>
      </c>
      <c r="W98" s="75">
        <f t="shared" si="27"/>
        <v>-187.9</v>
      </c>
      <c r="X98" s="75">
        <f t="shared" si="27"/>
        <v>-5.8</v>
      </c>
      <c r="Y98" s="75">
        <f t="shared" si="27"/>
        <v>5</v>
      </c>
      <c r="Z98" s="10"/>
    </row>
    <row r="99" spans="1:26" ht="12" customHeight="1">
      <c r="A99" s="10"/>
      <c r="B99" s="14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10"/>
    </row>
    <row r="100" spans="1:26" ht="17.25" customHeight="1">
      <c r="A100" s="10"/>
      <c r="B100" s="16" t="s">
        <v>138</v>
      </c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10"/>
    </row>
    <row r="101" spans="1:26" ht="17.25" customHeight="1">
      <c r="A101" s="10"/>
      <c r="B101" s="33" t="s">
        <v>90</v>
      </c>
      <c r="C101" s="91">
        <v>0.2</v>
      </c>
      <c r="D101" s="91">
        <v>3.4</v>
      </c>
      <c r="E101" s="91">
        <v>9.5</v>
      </c>
      <c r="F101" s="91">
        <v>4</v>
      </c>
      <c r="G101" s="91">
        <v>-0.6</v>
      </c>
      <c r="H101" s="91">
        <v>4.2</v>
      </c>
      <c r="I101" s="91">
        <v>11.5</v>
      </c>
      <c r="J101" s="91">
        <v>10</v>
      </c>
      <c r="K101" s="91">
        <v>13.8</v>
      </c>
      <c r="L101" s="91">
        <v>-1.8</v>
      </c>
      <c r="M101" s="91">
        <v>8.4</v>
      </c>
      <c r="N101" s="265">
        <v>21</v>
      </c>
      <c r="O101" s="265">
        <v>11.3</v>
      </c>
      <c r="P101" s="265">
        <v>-14.1</v>
      </c>
      <c r="Q101" s="265">
        <v>-18.4</v>
      </c>
      <c r="R101" s="265">
        <v>-0.6</v>
      </c>
      <c r="S101" s="265">
        <v>-14.1</v>
      </c>
      <c r="T101" s="265">
        <v>-5.1</v>
      </c>
      <c r="U101" s="265">
        <v>-11.2</v>
      </c>
      <c r="V101" s="265">
        <v>-17.2</v>
      </c>
      <c r="W101" s="265">
        <v>-10.6</v>
      </c>
      <c r="X101" s="265">
        <v>-3.4</v>
      </c>
      <c r="Y101" s="265">
        <v>-4</v>
      </c>
      <c r="Z101" s="10"/>
    </row>
    <row r="102" spans="1:26" ht="17.25" customHeight="1">
      <c r="A102" s="10"/>
      <c r="B102" s="21" t="s">
        <v>91</v>
      </c>
      <c r="C102" s="24">
        <v>1.5</v>
      </c>
      <c r="D102" s="24">
        <v>12.3</v>
      </c>
      <c r="E102" s="24">
        <v>19.5</v>
      </c>
      <c r="F102" s="24">
        <v>9.9</v>
      </c>
      <c r="G102" s="24">
        <v>42.7</v>
      </c>
      <c r="H102" s="24">
        <v>23.2</v>
      </c>
      <c r="I102" s="24">
        <v>9</v>
      </c>
      <c r="J102" s="24">
        <v>-12.8</v>
      </c>
      <c r="K102" s="24">
        <v>15.1</v>
      </c>
      <c r="L102" s="24">
        <v>8</v>
      </c>
      <c r="M102" s="24">
        <v>4.7</v>
      </c>
      <c r="N102" s="129">
        <v>4.9</v>
      </c>
      <c r="O102" s="129">
        <v>10.9</v>
      </c>
      <c r="P102" s="129">
        <v>-7.9</v>
      </c>
      <c r="Q102" s="129">
        <v>2.8</v>
      </c>
      <c r="R102" s="129">
        <v>2.6</v>
      </c>
      <c r="S102" s="129">
        <v>-40.6</v>
      </c>
      <c r="T102" s="129">
        <v>2.2</v>
      </c>
      <c r="U102" s="129">
        <v>-6.2</v>
      </c>
      <c r="V102" s="129">
        <v>-47.7</v>
      </c>
      <c r="W102" s="129">
        <v>-20.8</v>
      </c>
      <c r="X102" s="129">
        <v>-2.2</v>
      </c>
      <c r="Y102" s="129">
        <v>9</v>
      </c>
      <c r="Z102" s="10"/>
    </row>
    <row r="103" spans="1:26" ht="26.25" thickBot="1">
      <c r="A103" s="10"/>
      <c r="B103" s="60" t="s">
        <v>147</v>
      </c>
      <c r="C103" s="190">
        <f aca="true" t="shared" si="28" ref="C103:L103">SUM(C101:C102)</f>
        <v>1.7</v>
      </c>
      <c r="D103" s="190">
        <f t="shared" si="28"/>
        <v>15.7</v>
      </c>
      <c r="E103" s="190">
        <f t="shared" si="28"/>
        <v>29</v>
      </c>
      <c r="F103" s="190">
        <f t="shared" si="28"/>
        <v>13.9</v>
      </c>
      <c r="G103" s="190">
        <f t="shared" si="28"/>
        <v>42.1</v>
      </c>
      <c r="H103" s="190">
        <f t="shared" si="28"/>
        <v>27.4</v>
      </c>
      <c r="I103" s="190">
        <f t="shared" si="28"/>
        <v>20.5</v>
      </c>
      <c r="J103" s="190">
        <f t="shared" si="28"/>
        <v>-2.8</v>
      </c>
      <c r="K103" s="190">
        <f t="shared" si="28"/>
        <v>28.9</v>
      </c>
      <c r="L103" s="190">
        <f t="shared" si="28"/>
        <v>6.2</v>
      </c>
      <c r="M103" s="190">
        <f>SUM(M101:M102)</f>
        <v>13.1</v>
      </c>
      <c r="N103" s="75">
        <f aca="true" t="shared" si="29" ref="N103:Y103">SUM(N101:N102)</f>
        <v>25.9</v>
      </c>
      <c r="O103" s="75">
        <f t="shared" si="29"/>
        <v>22.2</v>
      </c>
      <c r="P103" s="75">
        <f t="shared" si="29"/>
        <v>-22</v>
      </c>
      <c r="Q103" s="75">
        <f t="shared" si="29"/>
        <v>-15.6</v>
      </c>
      <c r="R103" s="75">
        <f t="shared" si="29"/>
        <v>2</v>
      </c>
      <c r="S103" s="75">
        <f t="shared" si="29"/>
        <v>-54.7</v>
      </c>
      <c r="T103" s="75">
        <f t="shared" si="29"/>
        <v>-2.9</v>
      </c>
      <c r="U103" s="75">
        <f t="shared" si="29"/>
        <v>-17.4</v>
      </c>
      <c r="V103" s="75">
        <f t="shared" si="29"/>
        <v>-64.9</v>
      </c>
      <c r="W103" s="75">
        <f t="shared" si="29"/>
        <v>-31.4</v>
      </c>
      <c r="X103" s="75">
        <f t="shared" si="29"/>
        <v>-5.6</v>
      </c>
      <c r="Y103" s="75">
        <f t="shared" si="29"/>
        <v>5</v>
      </c>
      <c r="Z103" s="10"/>
    </row>
    <row r="104" spans="1:26" ht="12" customHeight="1">
      <c r="A104" s="10"/>
      <c r="B104" s="14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10"/>
    </row>
    <row r="105" spans="1:26" ht="17.25" customHeight="1">
      <c r="A105" s="10"/>
      <c r="B105" s="16" t="s">
        <v>95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10"/>
    </row>
    <row r="106" spans="1:26" ht="17.25" customHeight="1">
      <c r="A106" s="10"/>
      <c r="B106" s="33" t="s">
        <v>90</v>
      </c>
      <c r="C106" s="35">
        <v>0.2</v>
      </c>
      <c r="D106" s="35">
        <v>0.8</v>
      </c>
      <c r="E106" s="35">
        <v>2.7</v>
      </c>
      <c r="F106" s="35">
        <v>3.7</v>
      </c>
      <c r="G106" s="35">
        <v>4.2</v>
      </c>
      <c r="H106" s="35">
        <v>4.2</v>
      </c>
      <c r="I106" s="91">
        <v>6.8</v>
      </c>
      <c r="J106" s="35">
        <v>7.1</v>
      </c>
      <c r="K106" s="91">
        <v>9.9</v>
      </c>
      <c r="L106" s="91">
        <v>8.6</v>
      </c>
      <c r="M106" s="91">
        <v>8.6</v>
      </c>
      <c r="N106" s="91">
        <v>10.1</v>
      </c>
      <c r="O106" s="35">
        <v>11</v>
      </c>
      <c r="P106" s="265">
        <v>3.9</v>
      </c>
      <c r="Q106" s="265">
        <v>-0.6</v>
      </c>
      <c r="R106" s="84">
        <f>+Q106</f>
        <v>-0.6</v>
      </c>
      <c r="S106" s="265">
        <v>-8.9</v>
      </c>
      <c r="T106" s="265">
        <v>-12.1</v>
      </c>
      <c r="U106" s="142">
        <v>-11.4</v>
      </c>
      <c r="V106" s="142">
        <v>-10.6</v>
      </c>
      <c r="W106" s="84">
        <f>+V106</f>
        <v>-10.6</v>
      </c>
      <c r="X106" s="265">
        <v>-8.8</v>
      </c>
      <c r="Y106" s="265">
        <v>-8.4</v>
      </c>
      <c r="Z106" s="10"/>
    </row>
    <row r="107" spans="1:26" ht="17.25" customHeight="1">
      <c r="A107" s="10"/>
      <c r="B107" s="52" t="s">
        <v>91</v>
      </c>
      <c r="C107" s="92">
        <v>1.5</v>
      </c>
      <c r="D107" s="92">
        <v>0.4</v>
      </c>
      <c r="E107" s="92">
        <v>7.7</v>
      </c>
      <c r="F107" s="92">
        <v>10.3</v>
      </c>
      <c r="G107" s="92">
        <v>23.2</v>
      </c>
      <c r="H107" s="92">
        <v>23.2</v>
      </c>
      <c r="I107" s="92">
        <v>22.1</v>
      </c>
      <c r="J107" s="92">
        <v>12.3</v>
      </c>
      <c r="K107" s="92">
        <v>13.8</v>
      </c>
      <c r="L107" s="92">
        <v>5</v>
      </c>
      <c r="M107" s="92">
        <v>5</v>
      </c>
      <c r="N107" s="92">
        <v>4.3</v>
      </c>
      <c r="O107" s="92">
        <v>10.8</v>
      </c>
      <c r="P107" s="273">
        <v>4.4</v>
      </c>
      <c r="Q107" s="273">
        <v>2.6</v>
      </c>
      <c r="R107" s="102">
        <v>2.6</v>
      </c>
      <c r="S107" s="273">
        <v>-8.4</v>
      </c>
      <c r="T107" s="273">
        <v>-10.1</v>
      </c>
      <c r="U107" s="273">
        <v>-9.9</v>
      </c>
      <c r="V107" s="273">
        <v>-20.8</v>
      </c>
      <c r="W107" s="102">
        <f>+V107</f>
        <v>-20.8</v>
      </c>
      <c r="X107" s="273">
        <v>-12.8</v>
      </c>
      <c r="Y107" s="273">
        <v>-11.6</v>
      </c>
      <c r="Z107" s="10"/>
    </row>
    <row r="108" spans="1:26" ht="26.25" thickBot="1">
      <c r="A108" s="10"/>
      <c r="B108" s="60" t="s">
        <v>98</v>
      </c>
      <c r="C108" s="190">
        <f aca="true" t="shared" si="30" ref="C108:M108">SUM(C106:C107)</f>
        <v>1.7</v>
      </c>
      <c r="D108" s="190">
        <f t="shared" si="30"/>
        <v>1.2</v>
      </c>
      <c r="E108" s="190">
        <f t="shared" si="30"/>
        <v>10.4</v>
      </c>
      <c r="F108" s="190">
        <f t="shared" si="30"/>
        <v>14</v>
      </c>
      <c r="G108" s="190">
        <f t="shared" si="30"/>
        <v>27.4</v>
      </c>
      <c r="H108" s="190">
        <f t="shared" si="30"/>
        <v>27.4</v>
      </c>
      <c r="I108" s="190">
        <f t="shared" si="30"/>
        <v>28.9</v>
      </c>
      <c r="J108" s="190">
        <f t="shared" si="30"/>
        <v>19.4</v>
      </c>
      <c r="K108" s="190">
        <f t="shared" si="30"/>
        <v>23.7</v>
      </c>
      <c r="L108" s="190">
        <f t="shared" si="30"/>
        <v>13.6</v>
      </c>
      <c r="M108" s="190">
        <f t="shared" si="30"/>
        <v>13.6</v>
      </c>
      <c r="N108" s="75">
        <f>SUM(N106:N107)</f>
        <v>14.4</v>
      </c>
      <c r="O108" s="75">
        <f>SUM(O106:O107)</f>
        <v>21.8</v>
      </c>
      <c r="P108" s="75">
        <f>SUM(P106:P107)</f>
        <v>8.3</v>
      </c>
      <c r="Q108" s="75">
        <f aca="true" t="shared" si="31" ref="Q108:Y108">SUM(Q106:Q107)</f>
        <v>2</v>
      </c>
      <c r="R108" s="75">
        <f t="shared" si="31"/>
        <v>2</v>
      </c>
      <c r="S108" s="75">
        <f t="shared" si="31"/>
        <v>-17.3</v>
      </c>
      <c r="T108" s="75">
        <f t="shared" si="31"/>
        <v>-22.2</v>
      </c>
      <c r="U108" s="75">
        <f t="shared" si="31"/>
        <v>-21.3</v>
      </c>
      <c r="V108" s="75">
        <f t="shared" si="31"/>
        <v>-31.4</v>
      </c>
      <c r="W108" s="75">
        <f t="shared" si="31"/>
        <v>-31.4</v>
      </c>
      <c r="X108" s="75">
        <f t="shared" si="31"/>
        <v>-21.6</v>
      </c>
      <c r="Y108" s="75">
        <f t="shared" si="31"/>
        <v>-20</v>
      </c>
      <c r="Z108" s="10"/>
    </row>
    <row r="109" spans="1:26" ht="12" customHeight="1">
      <c r="A109" s="10"/>
      <c r="B109" s="14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10"/>
    </row>
    <row r="110" spans="1:26" ht="17.25" customHeight="1">
      <c r="A110" s="10"/>
      <c r="B110" s="16" t="s">
        <v>188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10"/>
    </row>
    <row r="111" spans="1:26" ht="17.25" customHeight="1" thickBot="1">
      <c r="A111" s="10"/>
      <c r="B111" s="46" t="s">
        <v>189</v>
      </c>
      <c r="C111" s="88">
        <v>1.1</v>
      </c>
      <c r="D111" s="88">
        <v>1.3</v>
      </c>
      <c r="E111" s="88">
        <v>1.4</v>
      </c>
      <c r="F111" s="88">
        <v>1.4</v>
      </c>
      <c r="G111" s="88">
        <v>1.4</v>
      </c>
      <c r="H111" s="88">
        <v>1.4</v>
      </c>
      <c r="I111" s="88">
        <v>2</v>
      </c>
      <c r="J111" s="88">
        <v>1.9</v>
      </c>
      <c r="K111" s="88">
        <v>2.1</v>
      </c>
      <c r="L111" s="88">
        <v>2.5</v>
      </c>
      <c r="M111" s="88">
        <v>2.5</v>
      </c>
      <c r="N111" s="101">
        <v>2.9</v>
      </c>
      <c r="O111" s="274">
        <v>3</v>
      </c>
      <c r="P111" s="274">
        <v>3</v>
      </c>
      <c r="Q111" s="274">
        <v>3.3</v>
      </c>
      <c r="R111" s="101">
        <f>+Q111</f>
        <v>3.3</v>
      </c>
      <c r="S111" s="274">
        <v>3.8</v>
      </c>
      <c r="T111" s="274">
        <v>4.1</v>
      </c>
      <c r="U111" s="274">
        <v>4.7</v>
      </c>
      <c r="V111" s="274">
        <v>4</v>
      </c>
      <c r="W111" s="101">
        <f>+V111</f>
        <v>4</v>
      </c>
      <c r="X111" s="274">
        <v>3.9</v>
      </c>
      <c r="Y111" s="274">
        <v>3.7</v>
      </c>
      <c r="Z111" s="10"/>
    </row>
    <row r="112" spans="1:26" ht="9.75" customHeight="1" thickTop="1">
      <c r="A112" s="10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0"/>
    </row>
    <row r="113" spans="1:26" ht="17.25" customHeight="1">
      <c r="A113" s="53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3"/>
    </row>
    <row r="114" spans="1:26" ht="9.75" customHeight="1">
      <c r="A114" s="10"/>
      <c r="B114" s="14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10"/>
    </row>
    <row r="115" spans="1:26" ht="17.25" customHeight="1">
      <c r="A115" s="10" t="str">
        <f>+'Credit Suisse'!A81</f>
        <v>1)</v>
      </c>
      <c r="B115" s="10" t="str">
        <f>+'Credit Suisse'!B81</f>
        <v>Prior periods 2004 - 4Q06 have not been restated to reflect the agreement to sell parts of our traditional investment strategies business.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10"/>
    </row>
    <row r="116" spans="1:26" ht="17.25" customHeight="1">
      <c r="A116" s="15" t="s">
        <v>176</v>
      </c>
      <c r="B116" s="15" t="s">
        <v>193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</sheetData>
  <sheetProtection/>
  <mergeCells count="1">
    <mergeCell ref="B1:B2"/>
  </mergeCells>
  <conditionalFormatting sqref="M81:Y81 I90:Y90 C32:Y32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5" r:id="rId1"/>
  <headerFooter alignWithMargins="0">
    <oddFooter>&amp;C&amp;D</oddFooter>
  </headerFooter>
  <rowBreaks count="2" manualBreakCount="2">
    <brk id="33" max="25" man="1"/>
    <brk id="65" max="25" man="1"/>
  </rowBreaks>
  <ignoredErrors>
    <ignoredError sqref="R17:R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supplements</dc:title>
  <dc:subject/>
  <dc:creator>sbaumgartner</dc:creator>
  <cp:keywords/>
  <dc:description/>
  <cp:lastModifiedBy>Marc Buchheister</cp:lastModifiedBy>
  <cp:lastPrinted>2009-07-22T18:06:35Z</cp:lastPrinted>
  <dcterms:created xsi:type="dcterms:W3CDTF">2007-04-25T19:38:13Z</dcterms:created>
  <dcterms:modified xsi:type="dcterms:W3CDTF">2009-07-22T18:06:39Z</dcterms:modified>
  <cp:category/>
  <cp:version/>
  <cp:contentType/>
  <cp:contentStatus/>
</cp:coreProperties>
</file>