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2465" tabRatio="614" activeTab="0"/>
  </bookViews>
  <sheets>
    <sheet name="Credit Suisse" sheetId="1" r:id="rId1"/>
    <sheet name="Minority interests without SEI" sheetId="2" r:id="rId2"/>
    <sheet name="Core Results" sheetId="3" r:id="rId3"/>
    <sheet name="Core Results by region" sheetId="4" r:id="rId4"/>
    <sheet name="Private Banking" sheetId="5" r:id="rId5"/>
    <sheet name="Wealth Management" sheetId="6" r:id="rId6"/>
    <sheet name="Corporate &amp; Retail Banking" sheetId="7" r:id="rId7"/>
    <sheet name="Investment Banking" sheetId="8" r:id="rId8"/>
    <sheet name="Asset Management" sheetId="9" r:id="rId9"/>
    <sheet name="Corporate Center" sheetId="10" r:id="rId10"/>
    <sheet name="Assets under Management" sheetId="11" r:id="rId11"/>
  </sheets>
  <definedNames>
    <definedName name="_xlnm.Print_Area" localSheetId="8">'Asset Management'!$A$1:$X$105</definedName>
    <definedName name="_xlnm.Print_Area" localSheetId="10">'Assets under Management'!$A$1:$X$26</definedName>
    <definedName name="_xlnm.Print_Area" localSheetId="2">'Core Results'!$A$1:$X$51</definedName>
    <definedName name="_xlnm.Print_Area" localSheetId="3">'Core Results by region'!$A$1:$R$24</definedName>
    <definedName name="_xlnm.Print_Area" localSheetId="6">'Corporate &amp; Retail Banking'!$A$1:$X$42</definedName>
    <definedName name="_xlnm.Print_Area" localSheetId="9">'Corporate Center'!$A$1:$X$19</definedName>
    <definedName name="_xlnm.Print_Area" localSheetId="0">'Credit Suisse'!$A$1:$X$77</definedName>
    <definedName name="_xlnm.Print_Area" localSheetId="7">'Investment Banking'!$A$1:$X$54</definedName>
    <definedName name="_xlnm.Print_Area" localSheetId="1">'Minority interests without SEI'!$A$1:$X$23</definedName>
    <definedName name="_xlnm.Print_Area" localSheetId="4">'Private Banking'!$A$1:$X$39</definedName>
    <definedName name="_xlnm.Print_Area" localSheetId="5">'Wealth Management'!$A$1:$X$99</definedName>
    <definedName name="_xlnm.Print_Titles" localSheetId="8">'Asset Management'!$B:$B,'Asset Management'!$1:$3</definedName>
    <definedName name="_xlnm.Print_Titles" localSheetId="10">'Assets under Management'!$B:$B,'Assets under Management'!$1:$3</definedName>
    <definedName name="_xlnm.Print_Titles" localSheetId="2">'Core Results'!$B:$B,'Core Results'!$1:$3</definedName>
    <definedName name="_xlnm.Print_Titles" localSheetId="3">'Core Results by region'!$B:$B,'Core Results by region'!$1:$3</definedName>
    <definedName name="_xlnm.Print_Titles" localSheetId="6">'Corporate &amp; Retail Banking'!$B:$B,'Corporate &amp; Retail Banking'!$1:$3</definedName>
    <definedName name="_xlnm.Print_Titles" localSheetId="9">'Corporate Center'!$B:$B,'Corporate Center'!$1:$3</definedName>
    <definedName name="_xlnm.Print_Titles" localSheetId="0">'Credit Suisse'!$B:$B,'Credit Suisse'!$1:$3</definedName>
    <definedName name="_xlnm.Print_Titles" localSheetId="7">'Investment Banking'!$B:$B,'Investment Banking'!$1:$3</definedName>
    <definedName name="_xlnm.Print_Titles" localSheetId="1">'Minority interests without SEI'!$B:$B,'Minority interests without SEI'!$1:$3</definedName>
    <definedName name="_xlnm.Print_Titles" localSheetId="4">'Private Banking'!$B:$B,'Private Banking'!$1:$3</definedName>
    <definedName name="_xlnm.Print_Titles" localSheetId="5">'Wealth Management'!$B:$B,'Wealth Management'!$1:$3</definedName>
  </definedNames>
  <calcPr fullCalcOnLoad="1" fullPrecision="0"/>
</workbook>
</file>

<file path=xl/sharedStrings.xml><?xml version="1.0" encoding="utf-8"?>
<sst xmlns="http://schemas.openxmlformats.org/spreadsheetml/2006/main" count="694" uniqueCount="189">
  <si>
    <t>Assets under Management</t>
  </si>
  <si>
    <t>Assets managed on behalf of other segments</t>
  </si>
  <si>
    <t>Net new assets (CHF billion)</t>
  </si>
  <si>
    <t>Total non-interest income</t>
  </si>
  <si>
    <t>Equity</t>
  </si>
  <si>
    <t>Recurring</t>
  </si>
  <si>
    <t>Transaction-based</t>
  </si>
  <si>
    <t>Gross and net margin on assets under management (bp)</t>
  </si>
  <si>
    <t>Gross margin</t>
  </si>
  <si>
    <t>Number of relationship managers</t>
  </si>
  <si>
    <t>Other</t>
  </si>
  <si>
    <t>1Q05</t>
  </si>
  <si>
    <t>2Q05</t>
  </si>
  <si>
    <t>3Q05</t>
  </si>
  <si>
    <t>4Q05</t>
  </si>
  <si>
    <t>1Q06</t>
  </si>
  <si>
    <t>2Q06</t>
  </si>
  <si>
    <t>3Q06</t>
  </si>
  <si>
    <t>4Q06</t>
  </si>
  <si>
    <t>Credit Suisse</t>
  </si>
  <si>
    <t>Results</t>
  </si>
  <si>
    <t>Net interest income</t>
  </si>
  <si>
    <t>Commissions and fees</t>
  </si>
  <si>
    <t>Trading revenues</t>
  </si>
  <si>
    <t>Other revenues</t>
  </si>
  <si>
    <t>Net revenues</t>
  </si>
  <si>
    <t>Provision for credit losses</t>
  </si>
  <si>
    <t>Compensation and benefits</t>
  </si>
  <si>
    <t>General and administrative expenses</t>
  </si>
  <si>
    <t>Commission expenses</t>
  </si>
  <si>
    <t>Total other operating expenses</t>
  </si>
  <si>
    <t>Total operating expenses</t>
  </si>
  <si>
    <t>Income tax expense</t>
  </si>
  <si>
    <t>Minority interests</t>
  </si>
  <si>
    <t>Income from discontinued operations</t>
  </si>
  <si>
    <t>Extraordinary items</t>
  </si>
  <si>
    <t>Cumulative effect of accounting changes</t>
  </si>
  <si>
    <t>–</t>
  </si>
  <si>
    <t>Net income</t>
  </si>
  <si>
    <t>Core Results</t>
  </si>
  <si>
    <t>Fixed income trading</t>
  </si>
  <si>
    <t>Equity trading</t>
  </si>
  <si>
    <t>Investment Banking</t>
  </si>
  <si>
    <t>Wealth Management</t>
  </si>
  <si>
    <t>Corporate &amp; Retail Banking</t>
  </si>
  <si>
    <t>Private Banking</t>
  </si>
  <si>
    <t>Asset Management</t>
  </si>
  <si>
    <t>Corporate Center</t>
  </si>
  <si>
    <t>Assets under management</t>
  </si>
  <si>
    <t>Assets under management (CHF billion)</t>
  </si>
  <si>
    <t>Net revenue detail (CHF million)</t>
  </si>
  <si>
    <t>Debt underwriting</t>
  </si>
  <si>
    <t>Equity underwriting</t>
  </si>
  <si>
    <t>Total underwriting</t>
  </si>
  <si>
    <t>Advisory and other fees</t>
  </si>
  <si>
    <t>Total underwriting and advisory</t>
  </si>
  <si>
    <t>Total trading</t>
  </si>
  <si>
    <t>1Q07</t>
  </si>
  <si>
    <t>Private equity</t>
  </si>
  <si>
    <t>Number of branches</t>
  </si>
  <si>
    <t>Private equity investments (CHF billion)</t>
  </si>
  <si>
    <t>Private equity investments</t>
  </si>
  <si>
    <t>Average one-day, 99% Value-at-Risk (CHF million)</t>
  </si>
  <si>
    <t>Interest rate and credit spread</t>
  </si>
  <si>
    <t>Foreign exchange</t>
  </si>
  <si>
    <t>Commodity</t>
  </si>
  <si>
    <t>Diversification benefit</t>
  </si>
  <si>
    <t>Average one-day, 99% Value-at-Risk</t>
  </si>
  <si>
    <t>Compensation/revenue ratio</t>
  </si>
  <si>
    <t>Non-compensation/revenue ratio</t>
  </si>
  <si>
    <t>Cost/income ratio</t>
  </si>
  <si>
    <t>Pre-tax income margin</t>
  </si>
  <si>
    <t>Net income margin</t>
  </si>
  <si>
    <t>Earnings per share (CHF)</t>
  </si>
  <si>
    <t>Balance sheet statistics (CHF million)</t>
  </si>
  <si>
    <t>Total assets</t>
  </si>
  <si>
    <t>Net loans</t>
  </si>
  <si>
    <t>Goodwill</t>
  </si>
  <si>
    <t>Other intangible assets</t>
  </si>
  <si>
    <t>Total shareholders' equity</t>
  </si>
  <si>
    <t>Tangible shareholders' equity</t>
  </si>
  <si>
    <t>Return on equity (%)</t>
  </si>
  <si>
    <t>Book value per share (CHF)</t>
  </si>
  <si>
    <t>Total book value per share</t>
  </si>
  <si>
    <t>Tangible book value per share</t>
  </si>
  <si>
    <t>Shares outstanding (million)</t>
  </si>
  <si>
    <t>Total treasury shares</t>
  </si>
  <si>
    <t>Shares outstanding</t>
  </si>
  <si>
    <t>BIS statistics</t>
  </si>
  <si>
    <t>Risk-weighted assets (CHF million)</t>
  </si>
  <si>
    <t>Tier 1 capital (CHF million)</t>
  </si>
  <si>
    <t>Tier 1 ratio (%)</t>
  </si>
  <si>
    <t>Total capital ratio (%)</t>
  </si>
  <si>
    <t>Utilized economic capital and return</t>
  </si>
  <si>
    <t>Number of employees (full-time equivalents)</t>
  </si>
  <si>
    <t>Number of employees</t>
  </si>
  <si>
    <t>Growth in assets under management (CHF billion)</t>
  </si>
  <si>
    <t>Net new assets</t>
  </si>
  <si>
    <t>Total other effects</t>
  </si>
  <si>
    <t>Common shares issued</t>
  </si>
  <si>
    <t>Net margin (pre-tax)</t>
  </si>
  <si>
    <t>Statements of income (CHF million)</t>
  </si>
  <si>
    <t>Statement of income metrics (%)</t>
  </si>
  <si>
    <t>2Q07</t>
  </si>
  <si>
    <t>Growth in assets under management (rolling four-quarter average) (%)</t>
  </si>
  <si>
    <t>3Q07</t>
  </si>
  <si>
    <t>4Q07</t>
  </si>
  <si>
    <t>Minority interests without SEI</t>
  </si>
  <si>
    <t>Growth in assets under management
(rolling four-quarter average)</t>
  </si>
  <si>
    <t>Effective tax rate</t>
  </si>
  <si>
    <t>1Q08</t>
  </si>
  <si>
    <t>Risk metrics (CHF million)</t>
  </si>
  <si>
    <t>Position risk</t>
  </si>
  <si>
    <t xml:space="preserve">  Wealth Management</t>
  </si>
  <si>
    <t xml:space="preserve">  Corporate &amp; Retail Banking</t>
  </si>
  <si>
    <t>Switzerland</t>
  </si>
  <si>
    <t>Americas</t>
  </si>
  <si>
    <t>EMEA</t>
  </si>
  <si>
    <t>Asia Pacific</t>
  </si>
  <si>
    <t>Equities</t>
  </si>
  <si>
    <t xml:space="preserve">Real estate </t>
  </si>
  <si>
    <t xml:space="preserve">Credit strategies </t>
  </si>
  <si>
    <t xml:space="preserve">Hedge fund strategies </t>
  </si>
  <si>
    <t xml:space="preserve">Alternative investment strategies </t>
  </si>
  <si>
    <t xml:space="preserve">Fixed income </t>
  </si>
  <si>
    <t xml:space="preserve">Equities </t>
  </si>
  <si>
    <t>Credit strategies</t>
  </si>
  <si>
    <t>Hedge fund strategies</t>
  </si>
  <si>
    <t xml:space="preserve">    of which discretionary assets</t>
  </si>
  <si>
    <t xml:space="preserve">    of which advisory assets </t>
  </si>
  <si>
    <t>Assets under management by currency (CHF billion)</t>
  </si>
  <si>
    <t>USD</t>
  </si>
  <si>
    <t>EUR</t>
  </si>
  <si>
    <t>CHF</t>
  </si>
  <si>
    <t xml:space="preserve">Assets under management </t>
  </si>
  <si>
    <t xml:space="preserve">Currency </t>
  </si>
  <si>
    <t xml:space="preserve">Other </t>
  </si>
  <si>
    <t xml:space="preserve">    of which advisory assets</t>
  </si>
  <si>
    <t xml:space="preserve">Assets under management by currency (CHF billion) </t>
  </si>
  <si>
    <t>Assets under management by region (CHF billion)</t>
  </si>
  <si>
    <t xml:space="preserve">Asia Pacific </t>
  </si>
  <si>
    <t xml:space="preserve">Net new assets by region (CHF billion) </t>
  </si>
  <si>
    <t xml:space="preserve">Switzerland </t>
  </si>
  <si>
    <t>Currency</t>
  </si>
  <si>
    <t xml:space="preserve">Core Results reporting by region </t>
  </si>
  <si>
    <t>Net revenues (CHF million)</t>
  </si>
  <si>
    <t xml:space="preserve">America </t>
  </si>
  <si>
    <t xml:space="preserve">Net revenues </t>
  </si>
  <si>
    <t>Core Results by region</t>
  </si>
  <si>
    <t>Net income/(loss)</t>
  </si>
  <si>
    <t>Multi-asset class solutions</t>
  </si>
  <si>
    <t>Income tax expense/(benefit)</t>
  </si>
  <si>
    <t>Growth in assets under management (annualized) (%)</t>
  </si>
  <si>
    <t xml:space="preserve">Market movements </t>
  </si>
  <si>
    <t>2Q08</t>
  </si>
  <si>
    <t>3Q08</t>
  </si>
  <si>
    <t>4Q08</t>
  </si>
  <si>
    <t>Income/(loss) from continuing
operations before taxes</t>
  </si>
  <si>
    <t>Income/(loss) from
continuing operations</t>
  </si>
  <si>
    <t>Income from
continuing operations</t>
  </si>
  <si>
    <t>Net income margin from
continuing operations</t>
  </si>
  <si>
    <t>Pre-tax return on average
utilized economic capital (%)</t>
  </si>
  <si>
    <t>Average utilized
economic capital (CHF million)</t>
  </si>
  <si>
    <t>Growth in
assets under management</t>
  </si>
  <si>
    <t>Growth in
assets under management
(rolling four-quarter average)</t>
  </si>
  <si>
    <t>Securities purchased
from our money market funds</t>
  </si>
  <si>
    <t>Private equity and
other investment-related gains/(losses)</t>
  </si>
  <si>
    <t>Gross margin on private equity
and other investment-related gains/(losses)</t>
  </si>
  <si>
    <t>Corporate &amp;
Retail Banking</t>
  </si>
  <si>
    <t>Income/(loss) from discontinued operations</t>
  </si>
  <si>
    <t>Return on equity (annualized)</t>
  </si>
  <si>
    <t>Return on tangible equity (annualized)</t>
  </si>
  <si>
    <t>Total eligible capital (CHF million)</t>
  </si>
  <si>
    <t>Basic earnings/(loss) per share
from continuing operations</t>
  </si>
  <si>
    <t>Basic earnings/(loss) per share</t>
  </si>
  <si>
    <t>Diluted earnings/(loss) per share
from continuing operations</t>
  </si>
  <si>
    <t>Diluted earnings/(loss) per share</t>
  </si>
  <si>
    <t>Income before taxes (CHF million)</t>
  </si>
  <si>
    <t>Income before taxes</t>
  </si>
  <si>
    <t>Income/(loss) before taxes</t>
  </si>
  <si>
    <t>Traditional investment strategies</t>
  </si>
  <si>
    <t>Net revenues before private equity
and other investment-related gains/(losses)</t>
  </si>
  <si>
    <t>Gross margin before private equity
and other investment-related gains/(losses)</t>
  </si>
  <si>
    <t xml:space="preserve">Traditional investment strategies </t>
  </si>
  <si>
    <t>Acquisitions, divestitures and other</t>
  </si>
  <si>
    <t>1)</t>
  </si>
  <si>
    <t>Prior periods 2004 - 4Q06 have not been restated to reflect the agreement to sell parts of our global investor business.</t>
  </si>
  <si>
    <t xml:space="preserve">Assets under management from continuing operations </t>
  </si>
  <si>
    <t xml:space="preserve">Discontinued operations 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</si>
</sst>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#,##0_);\(#,##0\);@_)"/>
    <numFmt numFmtId="173" formatCode="#,##0.0_);\(#,##0.0\);@_)"/>
    <numFmt numFmtId="174" formatCode="#,##0.00_);\(#,##0.00\);@_)"/>
    <numFmt numFmtId="175" formatCode="0.0"/>
    <numFmt numFmtId="176" formatCode=";;;"/>
    <numFmt numFmtId="177" formatCode="&quot;$&quot;#,##0.00_);\(&quot;$&quot;#,##0.00\)"/>
    <numFmt numFmtId="178" formatCode="_(* #,##0_);_(* \(#,##0\);_(* &quot;-&quot;_);_(@_)"/>
    <numFmt numFmtId="179" formatCode="_(* #,##0&quot;bp&quot;_);_(* \(#,##0&quot;bp&quot;\);_(* &quot;-bp&quot;_);_(@_)"/>
    <numFmt numFmtId="180" formatCode="#,##0.000_ ;[Red]\-#,##0.000\ "/>
    <numFmt numFmtId="181" formatCode="#,##0;\-#,##0;&quot;-&quot;"/>
    <numFmt numFmtId="182" formatCode="0.000_)"/>
    <numFmt numFmtId="183" formatCode="_(* #,##0.0_);_(* \(#,##0.0\);_(* &quot;-&quot;??_);_(@_)"/>
    <numFmt numFmtId="184" formatCode="&quot;$&quot;#,##0.0;\(&quot;$&quot;#,##0.0\);&quot;$&quot;#,##0.0"/>
    <numFmt numFmtId="185" formatCode="_(&quot;$&quot;* #,##0.0_);_(&quot;$&quot;* \(#,##0.0\);_(&quot;$&quot;* &quot;-&quot;_);_(@_)"/>
    <numFmt numFmtId="186" formatCode="&quot;$&quot;#,##0.00"/>
    <numFmt numFmtId="187" formatCode="_([$€-2]* #,##0.00_);_([$€-2]* \(#,##0.00\);_([$€-2]* &quot;-&quot;??_)"/>
    <numFmt numFmtId="188" formatCode="#,##0;\(#,##0\)"/>
    <numFmt numFmtId="189" formatCode="dd\-mmm\-yy_)"/>
    <numFmt numFmtId="190" formatCode="#,##0.0\x_);\(#,##0.0\x\);#,##0.0\x_);@_)"/>
    <numFmt numFmtId="191" formatCode="_(* #,##0\ \x_);_(* \(#,##0\ \x\);_(* &quot;-&quot;??_);_(@_)"/>
    <numFmt numFmtId="192" formatCode="_(* #,##0.0\ \x_);_(* \(#,##0.0\ \x\);_(* &quot;-&quot;??_);_(@_)"/>
    <numFmt numFmtId="193" formatCode="General_)"/>
    <numFmt numFmtId="194" formatCode="0.00000000000%"/>
    <numFmt numFmtId="195" formatCode="#,##0,_);\(#,##0,_)\)"/>
    <numFmt numFmtId="196" formatCode="0.0000000%"/>
    <numFmt numFmtId="197" formatCode="0.0%"/>
    <numFmt numFmtId="198" formatCode="#,##0.0\%_);\(#,##0.0\%\);#,##0.0\%_);@_)"/>
    <numFmt numFmtId="199" formatCode="#,##0.0,,;\(#,##0.0,,\)"/>
    <numFmt numFmtId="200" formatCode="mm/dd/yy"/>
    <numFmt numFmtId="201" formatCode="#,##0.0_);\(#,##0.0\);\-"/>
    <numFmt numFmtId="202" formatCode="#,##0.0_);\(#,##0.0\);\–"/>
    <numFmt numFmtId="203" formatCode="#,##0.0"/>
    <numFmt numFmtId="204" formatCode="#,##0.0;\(#,##0.0\)"/>
    <numFmt numFmtId="205" formatCode="#,##0.0;\(#,##0.0\);\–"/>
  </numFmts>
  <fonts count="90">
    <font>
      <sz val="10"/>
      <name val="Arial"/>
      <family val="0"/>
    </font>
    <font>
      <sz val="8"/>
      <name val="Arial"/>
      <family val="0"/>
    </font>
    <font>
      <sz val="10"/>
      <name val="Courier"/>
      <family val="0"/>
    </font>
    <font>
      <b/>
      <sz val="10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color indexed="45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sz val="10"/>
      <name val="Times New Roman"/>
      <family val="1"/>
    </font>
    <font>
      <sz val="11"/>
      <name val="MS ??"/>
      <family val="1"/>
    </font>
    <font>
      <sz val="10"/>
      <name val="MS Sans Serif"/>
      <family val="2"/>
    </font>
    <font>
      <sz val="12"/>
      <name val="Arial Narrow"/>
      <family val="2"/>
    </font>
    <font>
      <b/>
      <sz val="14"/>
      <name val="Arial"/>
      <family val="2"/>
    </font>
    <font>
      <b/>
      <sz val="12"/>
      <color indexed="45"/>
      <name val="Arial"/>
      <family val="2"/>
    </font>
    <font>
      <sz val="12"/>
      <color indexed="8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Helv"/>
      <family val="0"/>
    </font>
    <font>
      <sz val="10"/>
      <color indexed="8"/>
      <name val="Arial"/>
      <family val="0"/>
    </font>
    <font>
      <sz val="8"/>
      <name val="Times New Roman"/>
      <family val="1"/>
    </font>
    <font>
      <sz val="8"/>
      <color indexed="12"/>
      <name val="Helv"/>
      <family val="0"/>
    </font>
    <font>
      <sz val="10"/>
      <name val="Geneva"/>
      <family val="0"/>
    </font>
    <font>
      <sz val="11"/>
      <color indexed="10"/>
      <name val="Calibri"/>
      <family val="2"/>
    </font>
    <font>
      <sz val="12"/>
      <name val="Tms Rmn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name val="MS Sans Serif"/>
      <family val="0"/>
    </font>
    <font>
      <sz val="11"/>
      <name val="Tms Rmn"/>
      <family val="0"/>
    </font>
    <font>
      <sz val="8"/>
      <color indexed="12"/>
      <name val="Times New Roman"/>
      <family val="1"/>
    </font>
    <font>
      <sz val="10"/>
      <name val="BERNHARD"/>
      <family val="0"/>
    </font>
    <font>
      <sz val="10"/>
      <name val="Helv"/>
      <family val="0"/>
    </font>
    <font>
      <sz val="10"/>
      <name val="MS Serif"/>
      <family val="0"/>
    </font>
    <font>
      <sz val="8"/>
      <color indexed="8"/>
      <name val="Times New Roman"/>
      <family val="1"/>
    </font>
    <font>
      <sz val="10"/>
      <color indexed="8"/>
      <name val="Courier"/>
      <family val="0"/>
    </font>
    <font>
      <sz val="8"/>
      <color indexed="14"/>
      <name val="Times New Roman"/>
      <family val="1"/>
    </font>
    <font>
      <b/>
      <sz val="10"/>
      <color indexed="8"/>
      <name val="Courier"/>
      <family val="0"/>
    </font>
    <font>
      <sz val="10"/>
      <color indexed="16"/>
      <name val="MS Serif"/>
      <family val="0"/>
    </font>
    <font>
      <i/>
      <sz val="11"/>
      <color indexed="23"/>
      <name val="Calibri"/>
      <family val="2"/>
    </font>
    <font>
      <b/>
      <sz val="7"/>
      <name val="Arial"/>
      <family val="2"/>
    </font>
    <font>
      <sz val="7"/>
      <color indexed="8"/>
      <name val="Akzidenz Grotesk Light"/>
      <family val="0"/>
    </font>
    <font>
      <sz val="11"/>
      <color indexed="17"/>
      <name val="Calibri"/>
      <family val="2"/>
    </font>
    <font>
      <sz val="6.5"/>
      <color indexed="8"/>
      <name val="Akzidenz Grotesk Light"/>
      <family val="0"/>
    </font>
    <font>
      <b/>
      <sz val="8"/>
      <name val="Palatino"/>
      <family val="0"/>
    </font>
    <font>
      <b/>
      <sz val="15"/>
      <color indexed="12"/>
      <name val="Calibri"/>
      <family val="2"/>
    </font>
    <font>
      <b/>
      <sz val="13"/>
      <color indexed="12"/>
      <name val="Calibri"/>
      <family val="2"/>
    </font>
    <font>
      <b/>
      <sz val="11"/>
      <color indexed="12"/>
      <name val="Calibri"/>
      <family val="2"/>
    </font>
    <font>
      <sz val="11"/>
      <color indexed="62"/>
      <name val="Calibri"/>
      <family val="2"/>
    </font>
    <font>
      <b/>
      <sz val="8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52"/>
      <name val="Calibri"/>
      <family val="2"/>
    </font>
    <font>
      <sz val="8"/>
      <color indexed="8"/>
      <name val="Helv"/>
      <family val="0"/>
    </font>
    <font>
      <sz val="8"/>
      <name val="Palatino"/>
      <family val="1"/>
    </font>
    <font>
      <sz val="12"/>
      <name val="Times New Roman"/>
      <family val="0"/>
    </font>
    <font>
      <sz val="11"/>
      <color indexed="60"/>
      <name val="Calibri"/>
      <family val="2"/>
    </font>
    <font>
      <sz val="7"/>
      <name val="Small Fonts"/>
      <family val="0"/>
    </font>
    <font>
      <sz val="11"/>
      <name val="Akzidenz Grotesk Light"/>
      <family val="0"/>
    </font>
    <font>
      <sz val="7"/>
      <name val="Arial"/>
      <family val="2"/>
    </font>
    <font>
      <sz val="8"/>
      <name val="Akzidenz Grotesk Light"/>
      <family val="2"/>
    </font>
    <font>
      <b/>
      <sz val="11"/>
      <color indexed="63"/>
      <name val="Calibri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name val="Tms Rmn"/>
      <family val="1"/>
    </font>
    <font>
      <sz val="10"/>
      <color indexed="10"/>
      <name val="MS Sans Serif"/>
      <family val="0"/>
    </font>
    <font>
      <sz val="8"/>
      <color indexed="8"/>
      <name val="Akzidenz Grotesk Light"/>
      <family val="0"/>
    </font>
    <font>
      <vertAlign val="superscript"/>
      <sz val="8"/>
      <color indexed="8"/>
      <name val="Akzidenz Grotesk Light"/>
      <family val="1"/>
    </font>
    <font>
      <sz val="9"/>
      <name val="Akzidenz Grotesk Light"/>
      <family val="0"/>
    </font>
    <font>
      <b/>
      <sz val="9"/>
      <name val="Arial"/>
      <family val="2"/>
    </font>
    <font>
      <sz val="7"/>
      <name val="Times New Roman"/>
      <family val="1"/>
    </font>
    <font>
      <sz val="10"/>
      <name val="Akzidenz Grotesk Light"/>
      <family val="2"/>
    </font>
    <font>
      <b/>
      <sz val="10"/>
      <color indexed="10"/>
      <name val="Arial"/>
      <family val="2"/>
    </font>
    <font>
      <b/>
      <sz val="18"/>
      <color indexed="1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name val="ＭＳ Ｐゴシック"/>
      <family val="3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sz val="8"/>
      <color indexed="45"/>
      <name val="Arial"/>
      <family val="2"/>
    </font>
    <font>
      <sz val="6.5"/>
      <name val="Akzidenz Grotesk Light"/>
      <family val="2"/>
    </font>
    <font>
      <sz val="11"/>
      <color indexed="37"/>
      <name val="Calibri"/>
      <family val="2"/>
    </font>
    <font>
      <b/>
      <sz val="20"/>
      <color indexed="9"/>
      <name val="Arial"/>
      <family val="2"/>
    </font>
    <font>
      <vertAlign val="superscript"/>
      <sz val="12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gray0625">
        <fgColor indexed="10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13"/>
      </patternFill>
    </fill>
    <fill>
      <patternFill patternType="solid">
        <fgColor indexed="31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lightGray">
        <fgColor indexed="15"/>
        <bgColor indexed="9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gray125">
        <bgColor indexed="9"/>
      </patternFill>
    </fill>
    <fill>
      <patternFill patternType="solid">
        <fgColor indexed="65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ck">
        <color indexed="55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 style="thin"/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0"/>
      </top>
      <bottom style="double">
        <color indexed="4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dashed">
        <color indexed="55"/>
      </bottom>
    </border>
    <border>
      <left>
        <color indexed="63"/>
      </left>
      <right>
        <color indexed="63"/>
      </right>
      <top style="dashed">
        <color indexed="55"/>
      </top>
      <bottom style="dashed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dashed">
        <color indexed="55"/>
      </top>
      <bottom style="thin">
        <color indexed="55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283">
    <xf numFmtId="0" fontId="2" fillId="0" borderId="0">
      <alignment vertical="center"/>
      <protection/>
    </xf>
    <xf numFmtId="0" fontId="6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7" fontId="1" fillId="0" borderId="0">
      <alignment horizontal="right" vertical="top" wrapText="1"/>
      <protection/>
    </xf>
    <xf numFmtId="176" fontId="12" fillId="0" borderId="0" applyFont="0" applyFill="0" applyBorder="0" applyAlignment="0">
      <protection/>
    </xf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5" fillId="0" borderId="0" applyNumberFormat="0" applyFont="0" applyAlignment="0">
      <protection/>
    </xf>
    <xf numFmtId="0" fontId="16" fillId="0" borderId="0" applyNumberFormat="0" applyAlignment="0">
      <protection/>
    </xf>
    <xf numFmtId="0" fontId="16" fillId="0" borderId="0" applyNumberFormat="0" applyFont="0" applyBorder="0" applyAlignment="0">
      <protection/>
    </xf>
    <xf numFmtId="0" fontId="16" fillId="0" borderId="1" applyNumberFormat="0" applyFont="0" applyAlignment="0">
      <protection/>
    </xf>
    <xf numFmtId="0" fontId="17" fillId="0" borderId="2" applyNumberFormat="0" applyAlignment="0">
      <protection/>
    </xf>
    <xf numFmtId="0" fontId="18" fillId="0" borderId="3" applyNumberFormat="0" applyFont="0" applyAlignment="0">
      <protection/>
    </xf>
    <xf numFmtId="0" fontId="15" fillId="0" borderId="2" applyNumberFormat="0" applyFont="0" applyAlignment="0">
      <protection/>
    </xf>
    <xf numFmtId="0" fontId="19" fillId="0" borderId="1" applyNumberFormat="0" applyFont="0" applyAlignment="0">
      <protection/>
    </xf>
    <xf numFmtId="0" fontId="15" fillId="0" borderId="4" applyNumberFormat="0" applyFont="0" applyAlignment="0"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177" fontId="22" fillId="10" borderId="5">
      <alignment/>
      <protection locked="0"/>
    </xf>
    <xf numFmtId="178" fontId="0" fillId="0" borderId="0" applyFont="0" applyFill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2" borderId="0" applyNumberFormat="0" applyBorder="0" applyAlignment="0" applyProtection="0"/>
    <xf numFmtId="178" fontId="0" fillId="0" borderId="0" applyFont="0" applyFill="0" applyBorder="0" applyAlignment="0" applyProtection="0"/>
    <xf numFmtId="0" fontId="23" fillId="0" borderId="6" applyProtection="0">
      <alignment horizontal="left" wrapText="1"/>
    </xf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2" borderId="0" applyNumberFormat="0" applyBorder="0" applyAlignment="0" applyProtection="0"/>
    <xf numFmtId="0" fontId="24" fillId="0" borderId="0">
      <alignment horizontal="center" wrapText="1"/>
      <protection locked="0"/>
    </xf>
    <xf numFmtId="0" fontId="25" fillId="0" borderId="7">
      <alignment/>
      <protection hidden="1"/>
    </xf>
    <xf numFmtId="0" fontId="26" fillId="8" borderId="7" applyNumberFormat="0" applyFont="0" applyBorder="0" applyAlignment="0" applyProtection="0"/>
    <xf numFmtId="0" fontId="67" fillId="16" borderId="8" applyNumberFormat="0" applyAlignment="0" applyProtection="0"/>
    <xf numFmtId="0" fontId="27" fillId="17" borderId="0" applyNumberFormat="0" applyBorder="0" applyAlignment="0" applyProtection="0"/>
    <xf numFmtId="179" fontId="0" fillId="0" borderId="0">
      <alignment horizontal="right"/>
      <protection/>
    </xf>
    <xf numFmtId="0" fontId="29" fillId="16" borderId="9" applyNumberFormat="0" applyAlignment="0" applyProtection="0"/>
    <xf numFmtId="0" fontId="28" fillId="0" borderId="0" applyNumberFormat="0" applyFill="0" applyBorder="0" applyAlignment="0" applyProtection="0"/>
    <xf numFmtId="0" fontId="24" fillId="0" borderId="10" applyNumberFormat="0" applyFont="0" applyFill="0" applyAlignment="0" applyProtection="0"/>
    <xf numFmtId="0" fontId="24" fillId="0" borderId="11" applyNumberFormat="0" applyFont="0" applyFill="0" applyAlignment="0" applyProtection="0"/>
    <xf numFmtId="0" fontId="0" fillId="4" borderId="0">
      <alignment/>
      <protection/>
    </xf>
    <xf numFmtId="49" fontId="0" fillId="16" borderId="5">
      <alignment horizontal="left"/>
      <protection locked="0"/>
    </xf>
    <xf numFmtId="180" fontId="0" fillId="16" borderId="5">
      <alignment horizontal="right"/>
      <protection locked="0"/>
    </xf>
    <xf numFmtId="49" fontId="0" fillId="16" borderId="5">
      <alignment horizontal="left"/>
      <protection locked="0"/>
    </xf>
    <xf numFmtId="49" fontId="0" fillId="16" borderId="12">
      <alignment horizontal="left" wrapText="1"/>
      <protection locked="0"/>
    </xf>
    <xf numFmtId="40" fontId="14" fillId="0" borderId="0" applyFont="0" applyFill="0" applyBorder="0" applyAlignment="0" applyProtection="0"/>
    <xf numFmtId="181" fontId="23" fillId="0" borderId="0" applyFill="0" applyBorder="0" applyAlignment="0">
      <protection/>
    </xf>
    <xf numFmtId="0" fontId="29" fillId="16" borderId="9" applyNumberFormat="0" applyAlignment="0" applyProtection="0"/>
    <xf numFmtId="0" fontId="30" fillId="18" borderId="13" applyNumberFormat="0" applyAlignment="0" applyProtection="0"/>
    <xf numFmtId="0" fontId="1" fillId="0" borderId="0">
      <alignment vertical="top" wrapText="1"/>
      <protection/>
    </xf>
    <xf numFmtId="0" fontId="0" fillId="19" borderId="0" applyNumberFormat="0" applyFont="0" applyBorder="0" applyAlignment="0" applyProtection="0"/>
    <xf numFmtId="0" fontId="1" fillId="0" borderId="0">
      <alignment vertical="top" wrapText="1"/>
      <protection/>
    </xf>
    <xf numFmtId="43" fontId="0" fillId="0" borderId="0" applyFont="0" applyFill="0" applyBorder="0" applyAlignment="0" applyProtection="0"/>
    <xf numFmtId="182" fontId="32" fillId="0" borderId="0">
      <alignment/>
      <protection/>
    </xf>
    <xf numFmtId="182" fontId="32" fillId="0" borderId="0">
      <alignment/>
      <protection/>
    </xf>
    <xf numFmtId="182" fontId="32" fillId="0" borderId="0">
      <alignment/>
      <protection/>
    </xf>
    <xf numFmtId="182" fontId="32" fillId="0" borderId="0">
      <alignment/>
      <protection/>
    </xf>
    <xf numFmtId="182" fontId="32" fillId="0" borderId="0">
      <alignment/>
      <protection/>
    </xf>
    <xf numFmtId="182" fontId="32" fillId="0" borderId="0">
      <alignment/>
      <protection/>
    </xf>
    <xf numFmtId="182" fontId="32" fillId="0" borderId="0">
      <alignment/>
      <protection/>
    </xf>
    <xf numFmtId="182" fontId="32" fillId="0" borderId="0">
      <alignment/>
      <protection/>
    </xf>
    <xf numFmtId="41" fontId="0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34" fillId="0" borderId="0">
      <alignment/>
      <protection/>
    </xf>
    <xf numFmtId="0" fontId="35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36" fillId="0" borderId="0" applyNumberFormat="0" applyAlignment="0">
      <protection/>
    </xf>
    <xf numFmtId="44" fontId="0" fillId="0" borderId="0" applyFont="0" applyFill="0" applyBorder="0" applyAlignment="0" applyProtection="0"/>
    <xf numFmtId="184" fontId="24" fillId="0" borderId="0" applyFont="0" applyFill="0" applyBorder="0" applyAlignment="0" applyProtection="0"/>
    <xf numFmtId="42" fontId="0" fillId="0" borderId="0" applyFont="0" applyFill="0" applyBorder="0" applyAlignment="0" applyProtection="0"/>
    <xf numFmtId="185" fontId="37" fillId="0" borderId="0" applyFont="0" applyFill="0" applyBorder="0" applyAlignment="0" applyProtection="0"/>
    <xf numFmtId="14" fontId="1" fillId="0" borderId="0">
      <alignment horizontal="right" vertical="top"/>
      <protection/>
    </xf>
    <xf numFmtId="0" fontId="1" fillId="0" borderId="0">
      <alignment vertical="top" wrapText="1"/>
      <protection/>
    </xf>
    <xf numFmtId="40" fontId="1" fillId="0" borderId="0">
      <alignment/>
      <protection/>
    </xf>
    <xf numFmtId="0" fontId="38" fillId="0" borderId="0">
      <alignment/>
      <protection locked="0"/>
    </xf>
    <xf numFmtId="186" fontId="39" fillId="0" borderId="0" applyFont="0" applyFill="0" applyBorder="0" applyAlignment="0" applyProtection="0"/>
    <xf numFmtId="0" fontId="51" fillId="3" borderId="9" applyNumberFormat="0" applyAlignment="0" applyProtection="0"/>
    <xf numFmtId="0" fontId="40" fillId="0" borderId="0">
      <alignment/>
      <protection locked="0"/>
    </xf>
    <xf numFmtId="0" fontId="40" fillId="0" borderId="0">
      <alignment/>
      <protection locked="0"/>
    </xf>
    <xf numFmtId="0" fontId="41" fillId="0" borderId="0" applyNumberFormat="0" applyAlignment="0">
      <protection/>
    </xf>
    <xf numFmtId="0" fontId="80" fillId="0" borderId="14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3" fillId="8" borderId="15" applyProtection="0">
      <alignment horizontal="center" wrapText="1"/>
    </xf>
    <xf numFmtId="0" fontId="42" fillId="0" borderId="0" applyNumberFormat="0" applyFill="0" applyBorder="0" applyAlignment="0" applyProtection="0"/>
    <xf numFmtId="0" fontId="38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37" fontId="43" fillId="0" borderId="0" applyFont="0" applyAlignment="0">
      <protection/>
    </xf>
    <xf numFmtId="0" fontId="38" fillId="0" borderId="0">
      <alignment/>
      <protection locked="0"/>
    </xf>
    <xf numFmtId="0" fontId="10" fillId="0" borderId="0" applyNumberFormat="0" applyFill="0" applyBorder="0" applyAlignment="0" applyProtection="0"/>
    <xf numFmtId="0" fontId="46" fillId="0" borderId="0" applyNumberFormat="0" applyFill="0" applyProtection="0">
      <alignment/>
    </xf>
    <xf numFmtId="0" fontId="85" fillId="0" borderId="0" applyNumberFormat="0" applyFill="0" applyBorder="0" applyProtection="0">
      <alignment horizontal="left" vertical="center"/>
    </xf>
    <xf numFmtId="0" fontId="44" fillId="0" borderId="0" applyNumberFormat="0" applyFill="0" applyBorder="0" applyProtection="0">
      <alignment wrapText="1"/>
    </xf>
    <xf numFmtId="38" fontId="0" fillId="0" borderId="0">
      <alignment/>
      <protection/>
    </xf>
    <xf numFmtId="0" fontId="45" fillId="20" borderId="0" applyNumberFormat="0" applyBorder="0" applyAlignment="0" applyProtection="0"/>
    <xf numFmtId="38" fontId="1" fillId="8" borderId="0" applyNumberFormat="0" applyBorder="0" applyAlignment="0" applyProtection="0"/>
    <xf numFmtId="0" fontId="45" fillId="20" borderId="0" applyNumberFormat="0" applyBorder="0" applyAlignment="0" applyProtection="0"/>
    <xf numFmtId="0" fontId="86" fillId="7" borderId="0" applyNumberFormat="0" applyProtection="0">
      <alignment/>
    </xf>
    <xf numFmtId="0" fontId="6" fillId="0" borderId="16" applyNumberFormat="0" applyAlignment="0" applyProtection="0"/>
    <xf numFmtId="0" fontId="6" fillId="0" borderId="17">
      <alignment horizontal="left" vertical="center"/>
      <protection/>
    </xf>
    <xf numFmtId="0" fontId="47" fillId="0" borderId="0">
      <alignment horizontal="center"/>
      <protection/>
    </xf>
    <xf numFmtId="0" fontId="48" fillId="0" borderId="18" applyNumberFormat="0" applyFill="0" applyAlignment="0" applyProtection="0"/>
    <xf numFmtId="0" fontId="49" fillId="0" borderId="19" applyNumberFormat="0" applyFill="0" applyAlignment="0" applyProtection="0"/>
    <xf numFmtId="0" fontId="50" fillId="0" borderId="20" applyNumberFormat="0" applyFill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3" borderId="9" applyNumberFormat="0" applyAlignment="0" applyProtection="0"/>
    <xf numFmtId="10" fontId="1" fillId="4" borderId="5" applyNumberFormat="0" applyBorder="0" applyAlignment="0" applyProtection="0"/>
    <xf numFmtId="188" fontId="52" fillId="21" borderId="5" applyFont="0" applyAlignment="0">
      <protection locked="0"/>
    </xf>
    <xf numFmtId="39" fontId="1" fillId="16" borderId="0">
      <alignment/>
      <protection/>
    </xf>
    <xf numFmtId="38" fontId="53" fillId="0" borderId="0">
      <alignment/>
      <protection/>
    </xf>
    <xf numFmtId="38" fontId="54" fillId="0" borderId="0">
      <alignment/>
      <protection/>
    </xf>
    <xf numFmtId="38" fontId="55" fillId="0" borderId="0">
      <alignment/>
      <protection/>
    </xf>
    <xf numFmtId="38" fontId="56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8" fillId="0" borderId="21" applyNumberFormat="0" applyFill="0" applyAlignment="0" applyProtection="0"/>
    <xf numFmtId="0" fontId="1" fillId="0" borderId="0">
      <alignment vertical="top" wrapText="1"/>
      <protection/>
    </xf>
    <xf numFmtId="0" fontId="0" fillId="22" borderId="0" applyNumberFormat="0" applyFont="0" applyFill="0" applyBorder="0" applyAlignment="0">
      <protection/>
    </xf>
    <xf numFmtId="0" fontId="59" fillId="0" borderId="7">
      <alignment horizontal="left"/>
      <protection locked="0"/>
    </xf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8" fillId="0" borderId="0">
      <alignment/>
      <protection locked="0"/>
    </xf>
    <xf numFmtId="190" fontId="60" fillId="0" borderId="0" applyFont="0" applyFill="0" applyBorder="0" applyProtection="0">
      <alignment horizontal="right"/>
    </xf>
    <xf numFmtId="191" fontId="24" fillId="0" borderId="0" applyFont="0" applyFill="0" applyBorder="0" applyAlignment="0" applyProtection="0"/>
    <xf numFmtId="192" fontId="61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2" fillId="7" borderId="0" applyNumberFormat="0" applyBorder="0" applyAlignment="0" applyProtection="0"/>
    <xf numFmtId="0" fontId="0" fillId="7" borderId="0" applyNumberFormat="0" applyFont="0" applyBorder="0" applyAlignment="0" applyProtection="0"/>
    <xf numFmtId="37" fontId="63" fillId="0" borderId="0">
      <alignment/>
      <protection/>
    </xf>
    <xf numFmtId="194" fontId="64" fillId="0" borderId="0">
      <alignment/>
      <protection/>
    </xf>
    <xf numFmtId="193" fontId="31" fillId="0" borderId="0">
      <alignment/>
      <protection/>
    </xf>
    <xf numFmtId="0" fontId="0" fillId="4" borderId="22" applyNumberFormat="0" applyFont="0" applyAlignment="0" applyProtection="0"/>
    <xf numFmtId="0" fontId="0" fillId="4" borderId="22" applyNumberFormat="0" applyFont="0" applyAlignment="0" applyProtection="0"/>
    <xf numFmtId="195" fontId="65" fillId="16" borderId="0">
      <alignment/>
      <protection/>
    </xf>
    <xf numFmtId="0" fontId="66" fillId="0" borderId="0" applyFont="0" applyFill="0" applyAlignment="0" applyProtection="0"/>
    <xf numFmtId="4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7" fillId="16" borderId="8" applyNumberFormat="0" applyAlignment="0" applyProtection="0"/>
    <xf numFmtId="0" fontId="68" fillId="0" borderId="0" applyProtection="0">
      <alignment horizontal="left"/>
    </xf>
    <xf numFmtId="0" fontId="68" fillId="0" borderId="0" applyFill="0" applyBorder="0" applyProtection="0">
      <alignment horizontal="left"/>
    </xf>
    <xf numFmtId="0" fontId="69" fillId="0" borderId="0" applyFill="0" applyBorder="0" applyProtection="0">
      <alignment horizontal="left"/>
    </xf>
    <xf numFmtId="14" fontId="24" fillId="0" borderId="0">
      <alignment horizontal="center" wrapText="1"/>
      <protection locked="0"/>
    </xf>
    <xf numFmtId="9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1" fillId="0" borderId="0">
      <alignment horizontal="right" vertical="top" wrapText="1"/>
      <protection/>
    </xf>
    <xf numFmtId="9" fontId="61" fillId="0" borderId="0" applyFont="0" applyFill="0" applyBorder="0" applyAlignment="0" applyProtection="0"/>
    <xf numFmtId="197" fontId="61" fillId="0" borderId="0" applyFont="0" applyFill="0" applyBorder="0" applyAlignment="0" applyProtection="0"/>
    <xf numFmtId="10" fontId="0" fillId="0" borderId="0" applyFont="0" applyFill="0" applyBorder="0" applyAlignment="0" applyProtection="0"/>
    <xf numFmtId="198" fontId="24" fillId="0" borderId="0" applyFont="0" applyFill="0" applyBorder="0" applyProtection="0">
      <alignment horizontal="right"/>
    </xf>
    <xf numFmtId="0" fontId="1" fillId="0" borderId="0">
      <alignment horizontal="center" vertical="top" wrapText="1"/>
      <protection/>
    </xf>
    <xf numFmtId="0" fontId="38" fillId="0" borderId="0">
      <alignment/>
      <protection locked="0"/>
    </xf>
    <xf numFmtId="0" fontId="70" fillId="0" borderId="0">
      <alignment/>
      <protection/>
    </xf>
    <xf numFmtId="0" fontId="14" fillId="0" borderId="0" applyFont="0" applyFill="0" applyBorder="0" applyAlignment="0" applyProtection="0"/>
    <xf numFmtId="15" fontId="14" fillId="0" borderId="0" applyFont="0" applyFill="0" applyBorder="0" applyAlignment="0" applyProtection="0"/>
    <xf numFmtId="4" fontId="14" fillId="0" borderId="0" applyFont="0" applyFill="0" applyBorder="0" applyProtection="0">
      <alignment horizontal="right"/>
    </xf>
    <xf numFmtId="0" fontId="31" fillId="0" borderId="10">
      <alignment horizontal="center"/>
      <protection/>
    </xf>
    <xf numFmtId="0" fontId="14" fillId="0" borderId="0" applyFont="0" applyFill="0" applyBorder="0" applyProtection="0">
      <alignment horizontal="left"/>
    </xf>
    <xf numFmtId="0" fontId="14" fillId="23" borderId="0" applyNumberFormat="0" applyFont="0" applyBorder="0" applyAlignment="0" applyProtection="0"/>
    <xf numFmtId="199" fontId="3" fillId="24" borderId="17">
      <alignment horizontal="right"/>
      <protection/>
    </xf>
    <xf numFmtId="0" fontId="6" fillId="0" borderId="0">
      <alignment/>
      <protection/>
    </xf>
    <xf numFmtId="199" fontId="3" fillId="0" borderId="23" applyFill="0">
      <alignment/>
      <protection/>
    </xf>
    <xf numFmtId="0" fontId="71" fillId="0" borderId="7" applyNumberFormat="0" applyFill="0" applyBorder="0" applyAlignment="0" applyProtection="0"/>
    <xf numFmtId="200" fontId="22" fillId="0" borderId="0" applyNumberFormat="0" applyFill="0" applyBorder="0" applyAlignment="0" applyProtection="0"/>
    <xf numFmtId="38" fontId="22" fillId="0" borderId="0">
      <alignment/>
      <protection/>
    </xf>
    <xf numFmtId="0" fontId="72" fillId="0" borderId="24" applyNumberFormat="0" applyFill="0" applyAlignment="0" applyProtection="0"/>
    <xf numFmtId="0" fontId="23" fillId="0" borderId="0" applyNumberFormat="0" applyFill="0" applyBorder="0" applyProtection="0">
      <alignment horizontal="right" vertical="center"/>
    </xf>
    <xf numFmtId="0" fontId="27" fillId="17" borderId="0" applyNumberFormat="0" applyBorder="0" applyAlignment="0" applyProtection="0"/>
    <xf numFmtId="0" fontId="12" fillId="25" borderId="0" applyNumberFormat="0" applyFont="0" applyBorder="0" applyAlignment="0" applyProtection="0"/>
    <xf numFmtId="0" fontId="1" fillId="0" borderId="0">
      <alignment horizontal="right" vertical="top" wrapText="1"/>
      <protection/>
    </xf>
    <xf numFmtId="0" fontId="1" fillId="0" borderId="0">
      <alignment vertical="top" wrapText="1"/>
      <protection/>
    </xf>
    <xf numFmtId="0" fontId="1" fillId="0" borderId="0">
      <alignment vertical="top" wrapText="1"/>
      <protection/>
    </xf>
    <xf numFmtId="37" fontId="24" fillId="26" borderId="5" applyFont="0" applyAlignment="0">
      <protection/>
    </xf>
    <xf numFmtId="0" fontId="73" fillId="3" borderId="0" applyFill="0" applyBorder="0" applyAlignment="0" applyProtection="0"/>
    <xf numFmtId="0" fontId="74" fillId="0" borderId="0">
      <alignment/>
      <protection/>
    </xf>
    <xf numFmtId="0" fontId="75" fillId="0" borderId="0" applyFill="0" applyBorder="0" applyProtection="0">
      <alignment horizontal="center" vertical="center"/>
    </xf>
    <xf numFmtId="0" fontId="75" fillId="0" borderId="0" applyFill="0" applyBorder="0" applyProtection="0">
      <alignment/>
    </xf>
    <xf numFmtId="0" fontId="3" fillId="0" borderId="0" applyFill="0" applyBorder="0" applyProtection="0">
      <alignment horizontal="left"/>
    </xf>
    <xf numFmtId="0" fontId="76" fillId="0" borderId="0" applyFill="0" applyBorder="0" applyProtection="0">
      <alignment horizontal="left" vertical="top"/>
    </xf>
    <xf numFmtId="0" fontId="77" fillId="0" borderId="0" applyNumberFormat="0" applyFill="0" applyBorder="0" applyProtection="0">
      <alignment/>
    </xf>
    <xf numFmtId="37" fontId="1" fillId="0" borderId="0">
      <alignment horizontal="right" vertical="top" wrapText="1"/>
      <protection/>
    </xf>
    <xf numFmtId="0" fontId="66" fillId="0" borderId="0" applyFont="0" applyFill="0" applyProtection="0">
      <alignment wrapText="1"/>
    </xf>
    <xf numFmtId="0" fontId="78" fillId="0" borderId="0" applyFill="0" applyBorder="0" applyProtection="0">
      <alignment horizontal="left" vertical="top"/>
    </xf>
    <xf numFmtId="0" fontId="79" fillId="0" borderId="0" applyNumberFormat="0" applyFill="0" applyBorder="0" applyAlignment="0" applyProtection="0"/>
    <xf numFmtId="0" fontId="22" fillId="8" borderId="7">
      <alignment/>
      <protection/>
    </xf>
    <xf numFmtId="0" fontId="80" fillId="0" borderId="14" applyNumberFormat="0" applyFill="0" applyAlignment="0" applyProtection="0"/>
    <xf numFmtId="0" fontId="79" fillId="0" borderId="0" applyNumberFormat="0" applyFill="0" applyBorder="0" applyAlignment="0" applyProtection="0"/>
    <xf numFmtId="0" fontId="48" fillId="0" borderId="18" applyNumberFormat="0" applyFill="0" applyAlignment="0" applyProtection="0"/>
    <xf numFmtId="0" fontId="49" fillId="0" borderId="19" applyNumberFormat="0" applyFill="0" applyAlignment="0" applyProtection="0"/>
    <xf numFmtId="0" fontId="50" fillId="0" borderId="20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>
      <alignment/>
      <protection/>
    </xf>
    <xf numFmtId="0" fontId="58" fillId="0" borderId="21" applyNumberFormat="0" applyFill="0" applyAlignment="0" applyProtection="0"/>
    <xf numFmtId="0" fontId="8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93" fontId="24" fillId="0" borderId="0" applyFont="0" applyFill="0" applyBorder="0" applyProtection="0">
      <alignment horizontal="right"/>
    </xf>
    <xf numFmtId="0" fontId="30" fillId="18" borderId="13" applyNumberFormat="0" applyAlignment="0" applyProtection="0"/>
    <xf numFmtId="0" fontId="82" fillId="0" borderId="0">
      <alignment/>
      <protection/>
    </xf>
  </cellStyleXfs>
  <cellXfs count="261">
    <xf numFmtId="0" fontId="0" fillId="0" borderId="0" xfId="0" applyAlignment="1">
      <alignment/>
    </xf>
    <xf numFmtId="0" fontId="0" fillId="8" borderId="0" xfId="0" applyFill="1" applyAlignment="1">
      <alignment/>
    </xf>
    <xf numFmtId="0" fontId="4" fillId="27" borderId="25" xfId="0" applyFont="1" applyFill="1" applyBorder="1" applyAlignment="1">
      <alignment horizontal="left" vertical="center"/>
    </xf>
    <xf numFmtId="0" fontId="5" fillId="27" borderId="26" xfId="0" applyNumberFormat="1" applyFont="1" applyFill="1" applyBorder="1" applyAlignment="1">
      <alignment horizontal="center" vertical="center"/>
    </xf>
    <xf numFmtId="0" fontId="5" fillId="27" borderId="25" xfId="0" applyNumberFormat="1" applyFont="1" applyFill="1" applyBorder="1" applyAlignment="1">
      <alignment horizontal="center" vertical="center"/>
    </xf>
    <xf numFmtId="0" fontId="0" fillId="8" borderId="0" xfId="0" applyFill="1" applyAlignment="1">
      <alignment/>
    </xf>
    <xf numFmtId="0" fontId="4" fillId="27" borderId="0" xfId="0" applyFont="1" applyFill="1" applyBorder="1" applyAlignment="1">
      <alignment horizontal="left" vertical="center"/>
    </xf>
    <xf numFmtId="0" fontId="5" fillId="2" borderId="27" xfId="0" applyNumberFormat="1" applyFont="1" applyFill="1" applyBorder="1" applyAlignment="1">
      <alignment horizontal="center" vertical="center" wrapText="1"/>
    </xf>
    <xf numFmtId="0" fontId="5" fillId="28" borderId="27" xfId="0" applyNumberFormat="1" applyFont="1" applyFill="1" applyBorder="1" applyAlignment="1">
      <alignment horizontal="center" vertical="center" wrapText="1"/>
    </xf>
    <xf numFmtId="0" fontId="5" fillId="27" borderId="2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8" borderId="0" xfId="0" applyFill="1" applyBorder="1" applyAlignment="1">
      <alignment/>
    </xf>
    <xf numFmtId="0" fontId="6" fillId="0" borderId="29" xfId="0" applyNumberFormat="1" applyFont="1" applyFill="1" applyBorder="1" applyAlignment="1">
      <alignment horizontal="left" vertical="center"/>
    </xf>
    <xf numFmtId="0" fontId="0" fillId="0" borderId="29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right" vertical="center"/>
    </xf>
    <xf numFmtId="0" fontId="0" fillId="0" borderId="30" xfId="0" applyNumberFormat="1" applyFont="1" applyFill="1" applyBorder="1" applyAlignment="1">
      <alignment horizontal="left" vertical="center"/>
    </xf>
    <xf numFmtId="172" fontId="0" fillId="0" borderId="3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0" fontId="0" fillId="0" borderId="31" xfId="0" applyNumberFormat="1" applyFont="1" applyFill="1" applyBorder="1" applyAlignment="1">
      <alignment horizontal="left" vertical="center"/>
    </xf>
    <xf numFmtId="172" fontId="0" fillId="0" borderId="31" xfId="0" applyNumberFormat="1" applyFont="1" applyFill="1" applyBorder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/>
    </xf>
    <xf numFmtId="173" fontId="0" fillId="0" borderId="31" xfId="0" applyNumberFormat="1" applyFont="1" applyFill="1" applyBorder="1" applyAlignment="1">
      <alignment horizontal="right" vertical="center"/>
    </xf>
    <xf numFmtId="0" fontId="0" fillId="8" borderId="0" xfId="0" applyFont="1" applyFill="1" applyAlignment="1">
      <alignment/>
    </xf>
    <xf numFmtId="0" fontId="0" fillId="0" borderId="0" xfId="0" applyNumberFormat="1" applyFont="1" applyFill="1" applyBorder="1" applyAlignment="1">
      <alignment horizontal="left" vertical="center"/>
    </xf>
    <xf numFmtId="173" fontId="0" fillId="0" borderId="0" xfId="0" applyNumberFormat="1" applyFont="1" applyFill="1" applyBorder="1" applyAlignment="1">
      <alignment horizontal="right" vertical="center"/>
    </xf>
    <xf numFmtId="0" fontId="3" fillId="0" borderId="32" xfId="0" applyNumberFormat="1" applyFont="1" applyFill="1" applyBorder="1" applyAlignment="1">
      <alignment vertical="center"/>
    </xf>
    <xf numFmtId="172" fontId="3" fillId="0" borderId="32" xfId="0" applyNumberFormat="1" applyFont="1" applyFill="1" applyBorder="1" applyAlignment="1">
      <alignment horizontal="right" vertical="center"/>
    </xf>
    <xf numFmtId="0" fontId="3" fillId="0" borderId="33" xfId="0" applyNumberFormat="1" applyFont="1" applyFill="1" applyBorder="1" applyAlignment="1">
      <alignment horizontal="left" vertical="center"/>
    </xf>
    <xf numFmtId="172" fontId="3" fillId="0" borderId="33" xfId="0" applyNumberFormat="1" applyFont="1" applyFill="1" applyBorder="1" applyAlignment="1">
      <alignment horizontal="right" vertical="center"/>
    </xf>
    <xf numFmtId="172" fontId="0" fillId="0" borderId="0" xfId="0" applyNumberFormat="1" applyFont="1" applyFill="1" applyBorder="1" applyAlignment="1" quotePrefix="1">
      <alignment horizontal="right" vertical="center"/>
    </xf>
    <xf numFmtId="0" fontId="0" fillId="0" borderId="34" xfId="0" applyNumberFormat="1" applyFont="1" applyFill="1" applyBorder="1" applyAlignment="1">
      <alignment horizontal="left" vertical="center"/>
    </xf>
    <xf numFmtId="172" fontId="0" fillId="0" borderId="34" xfId="0" applyNumberFormat="1" applyFont="1" applyFill="1" applyBorder="1" applyAlignment="1">
      <alignment horizontal="right" vertical="center"/>
    </xf>
    <xf numFmtId="173" fontId="0" fillId="0" borderId="34" xfId="0" applyNumberFormat="1" applyFont="1" applyFill="1" applyBorder="1" applyAlignment="1">
      <alignment horizontal="right" vertical="center"/>
    </xf>
    <xf numFmtId="0" fontId="0" fillId="0" borderId="35" xfId="0" applyNumberFormat="1" applyFont="1" applyFill="1" applyBorder="1" applyAlignment="1">
      <alignment horizontal="left" vertical="center"/>
    </xf>
    <xf numFmtId="172" fontId="0" fillId="0" borderId="35" xfId="0" applyNumberFormat="1" applyFont="1" applyFill="1" applyBorder="1" applyAlignment="1">
      <alignment horizontal="right" vertical="center"/>
    </xf>
    <xf numFmtId="0" fontId="3" fillId="0" borderId="32" xfId="0" applyNumberFormat="1" applyFont="1" applyFill="1" applyBorder="1" applyAlignment="1">
      <alignment horizontal="left" vertical="center"/>
    </xf>
    <xf numFmtId="172" fontId="0" fillId="0" borderId="31" xfId="0" applyNumberFormat="1" applyFont="1" applyFill="1" applyBorder="1" applyAlignment="1" quotePrefix="1">
      <alignment horizontal="right" vertical="center"/>
    </xf>
    <xf numFmtId="0" fontId="0" fillId="0" borderId="2" xfId="0" applyNumberFormat="1" applyFont="1" applyFill="1" applyBorder="1" applyAlignment="1">
      <alignment horizontal="left" vertical="center"/>
    </xf>
    <xf numFmtId="0" fontId="0" fillId="0" borderId="36" xfId="0" applyNumberFormat="1" applyFont="1" applyFill="1" applyBorder="1" applyAlignment="1">
      <alignment horizontal="left" vertical="center"/>
    </xf>
    <xf numFmtId="173" fontId="0" fillId="0" borderId="36" xfId="0" applyNumberFormat="1" applyFont="1" applyFill="1" applyBorder="1" applyAlignment="1">
      <alignment horizontal="right" vertical="center"/>
    </xf>
    <xf numFmtId="172" fontId="0" fillId="0" borderId="36" xfId="0" applyNumberFormat="1" applyFont="1" applyFill="1" applyBorder="1" applyAlignment="1">
      <alignment horizontal="right" vertical="center"/>
    </xf>
    <xf numFmtId="0" fontId="0" fillId="0" borderId="3" xfId="0" applyNumberFormat="1" applyFont="1" applyFill="1" applyBorder="1" applyAlignment="1">
      <alignment horizontal="left" vertical="center"/>
    </xf>
    <xf numFmtId="173" fontId="0" fillId="0" borderId="3" xfId="0" applyNumberFormat="1" applyFont="1" applyFill="1" applyBorder="1" applyAlignment="1">
      <alignment horizontal="right" vertical="center"/>
    </xf>
    <xf numFmtId="0" fontId="0" fillId="0" borderId="4" xfId="0" applyNumberFormat="1" applyFont="1" applyFill="1" applyBorder="1" applyAlignment="1">
      <alignment horizontal="left" vertical="center"/>
    </xf>
    <xf numFmtId="0" fontId="0" fillId="0" borderId="29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/>
    </xf>
    <xf numFmtId="172" fontId="0" fillId="0" borderId="4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left" vertical="center"/>
    </xf>
    <xf numFmtId="172" fontId="0" fillId="0" borderId="3" xfId="0" applyNumberFormat="1" applyFont="1" applyFill="1" applyBorder="1" applyAlignment="1">
      <alignment horizontal="right" vertical="center"/>
    </xf>
    <xf numFmtId="0" fontId="0" fillId="0" borderId="37" xfId="0" applyNumberFormat="1" applyFont="1" applyFill="1" applyBorder="1" applyAlignment="1">
      <alignment horizontal="left" vertical="center"/>
    </xf>
    <xf numFmtId="0" fontId="5" fillId="29" borderId="0" xfId="0" applyFont="1" applyFill="1" applyBorder="1" applyAlignment="1">
      <alignment vertical="center"/>
    </xf>
    <xf numFmtId="0" fontId="0" fillId="29" borderId="0" xfId="0" applyFont="1" applyFill="1" applyBorder="1" applyAlignment="1">
      <alignment vertical="center"/>
    </xf>
    <xf numFmtId="0" fontId="0" fillId="29" borderId="0" xfId="0" applyFont="1" applyFill="1" applyBorder="1" applyAlignment="1">
      <alignment/>
    </xf>
    <xf numFmtId="172" fontId="0" fillId="0" borderId="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Alignment="1">
      <alignment/>
    </xf>
    <xf numFmtId="172" fontId="0" fillId="0" borderId="36" xfId="0" applyNumberFormat="1" applyFont="1" applyFill="1" applyBorder="1" applyAlignment="1" quotePrefix="1">
      <alignment horizontal="right" vertical="center"/>
    </xf>
    <xf numFmtId="0" fontId="3" fillId="0" borderId="32" xfId="0" applyNumberFormat="1" applyFont="1" applyFill="1" applyBorder="1" applyAlignment="1">
      <alignment horizontal="left" vertical="center" wrapText="1"/>
    </xf>
    <xf numFmtId="0" fontId="5" fillId="28" borderId="25" xfId="0" applyNumberFormat="1" applyFont="1" applyFill="1" applyBorder="1" applyAlignment="1">
      <alignment horizontal="center" vertical="center" wrapText="1"/>
    </xf>
    <xf numFmtId="172" fontId="8" fillId="0" borderId="32" xfId="0" applyNumberFormat="1" applyFont="1" applyFill="1" applyBorder="1" applyAlignment="1">
      <alignment horizontal="right" vertical="center"/>
    </xf>
    <xf numFmtId="172" fontId="8" fillId="0" borderId="33" xfId="0" applyNumberFormat="1" applyFont="1" applyFill="1" applyBorder="1" applyAlignment="1">
      <alignment horizontal="right" vertical="center"/>
    </xf>
    <xf numFmtId="172" fontId="8" fillId="0" borderId="0" xfId="0" applyNumberFormat="1" applyFont="1" applyFill="1" applyBorder="1" applyAlignment="1">
      <alignment horizontal="right" vertical="center"/>
    </xf>
    <xf numFmtId="172" fontId="11" fillId="0" borderId="0" xfId="0" applyNumberFormat="1" applyFont="1" applyFill="1" applyBorder="1" applyAlignment="1">
      <alignment horizontal="right" vertical="center"/>
    </xf>
    <xf numFmtId="173" fontId="11" fillId="0" borderId="36" xfId="0" applyNumberFormat="1" applyFont="1" applyFill="1" applyBorder="1" applyAlignment="1">
      <alignment horizontal="right" vertical="center"/>
    </xf>
    <xf numFmtId="173" fontId="11" fillId="0" borderId="34" xfId="0" applyNumberFormat="1" applyFont="1" applyFill="1" applyBorder="1" applyAlignment="1">
      <alignment horizontal="right" vertical="center"/>
    </xf>
    <xf numFmtId="0" fontId="0" fillId="0" borderId="32" xfId="0" applyNumberFormat="1" applyFont="1" applyFill="1" applyBorder="1" applyAlignment="1">
      <alignment horizontal="left" vertical="center"/>
    </xf>
    <xf numFmtId="173" fontId="0" fillId="0" borderId="32" xfId="0" applyNumberFormat="1" applyFont="1" applyFill="1" applyBorder="1" applyAlignment="1">
      <alignment horizontal="right" vertical="center"/>
    </xf>
    <xf numFmtId="172" fontId="0" fillId="0" borderId="32" xfId="0" applyNumberFormat="1" applyFont="1" applyFill="1" applyBorder="1" applyAlignment="1">
      <alignment horizontal="right" vertical="center"/>
    </xf>
    <xf numFmtId="173" fontId="0" fillId="0" borderId="4" xfId="0" applyNumberFormat="1" applyFont="1" applyFill="1" applyBorder="1" applyAlignment="1">
      <alignment horizontal="right" vertical="center"/>
    </xf>
    <xf numFmtId="173" fontId="3" fillId="0" borderId="32" xfId="0" applyNumberFormat="1" applyFont="1" applyFill="1" applyBorder="1" applyAlignment="1">
      <alignment horizontal="right" vertical="center"/>
    </xf>
    <xf numFmtId="173" fontId="3" fillId="0" borderId="0" xfId="0" applyNumberFormat="1" applyFont="1" applyFill="1" applyBorder="1" applyAlignment="1">
      <alignment horizontal="right" vertical="center"/>
    </xf>
    <xf numFmtId="173" fontId="0" fillId="0" borderId="34" xfId="0" applyNumberFormat="1" applyFont="1" applyFill="1" applyBorder="1" applyAlignment="1" quotePrefix="1">
      <alignment horizontal="right" vertical="center"/>
    </xf>
    <xf numFmtId="173" fontId="0" fillId="0" borderId="37" xfId="0" applyNumberFormat="1" applyFont="1" applyFill="1" applyBorder="1" applyAlignment="1">
      <alignment horizontal="right" vertical="center"/>
    </xf>
    <xf numFmtId="173" fontId="11" fillId="0" borderId="32" xfId="0" applyNumberFormat="1" applyFont="1" applyFill="1" applyBorder="1" applyAlignment="1">
      <alignment horizontal="right" vertical="center"/>
    </xf>
    <xf numFmtId="172" fontId="11" fillId="0" borderId="32" xfId="0" applyNumberFormat="1" applyFont="1" applyFill="1" applyBorder="1" applyAlignment="1">
      <alignment horizontal="right" vertical="center"/>
    </xf>
    <xf numFmtId="0" fontId="0" fillId="0" borderId="34" xfId="0" applyNumberFormat="1" applyFont="1" applyFill="1" applyBorder="1" applyAlignment="1">
      <alignment horizontal="left" vertical="center" indent="2"/>
    </xf>
    <xf numFmtId="0" fontId="0" fillId="0" borderId="0" xfId="0" applyNumberFormat="1" applyFont="1" applyFill="1" applyBorder="1" applyAlignment="1">
      <alignment horizontal="left" vertical="center" indent="2"/>
    </xf>
    <xf numFmtId="174" fontId="11" fillId="0" borderId="34" xfId="0" applyNumberFormat="1" applyFont="1" applyFill="1" applyBorder="1" applyAlignment="1">
      <alignment horizontal="right" vertical="center"/>
    </xf>
    <xf numFmtId="174" fontId="11" fillId="0" borderId="32" xfId="0" applyNumberFormat="1" applyFont="1" applyFill="1" applyBorder="1" applyAlignment="1">
      <alignment horizontal="right" vertical="center"/>
    </xf>
    <xf numFmtId="172" fontId="0" fillId="16" borderId="32" xfId="0" applyNumberFormat="1" applyFont="1" applyFill="1" applyBorder="1" applyAlignment="1">
      <alignment horizontal="right" vertical="center"/>
    </xf>
    <xf numFmtId="173" fontId="0" fillId="16" borderId="32" xfId="0" applyNumberFormat="1" applyFont="1" applyFill="1" applyBorder="1" applyAlignment="1">
      <alignment horizontal="right" vertical="center"/>
    </xf>
    <xf numFmtId="172" fontId="0" fillId="16" borderId="34" xfId="0" applyNumberFormat="1" applyFont="1" applyFill="1" applyBorder="1" applyAlignment="1">
      <alignment horizontal="right" vertical="center"/>
    </xf>
    <xf numFmtId="173" fontId="3" fillId="0" borderId="2" xfId="0" applyNumberFormat="1" applyFont="1" applyFill="1" applyBorder="1" applyAlignment="1">
      <alignment horizontal="right" vertical="center"/>
    </xf>
    <xf numFmtId="0" fontId="0" fillId="0" borderId="38" xfId="0" applyNumberFormat="1" applyFont="1" applyFill="1" applyBorder="1" applyAlignment="1">
      <alignment horizontal="left" vertical="center" wrapText="1"/>
    </xf>
    <xf numFmtId="172" fontId="0" fillId="0" borderId="38" xfId="0" applyNumberFormat="1" applyFont="1" applyFill="1" applyBorder="1" applyAlignment="1">
      <alignment horizontal="right" vertical="center"/>
    </xf>
    <xf numFmtId="174" fontId="0" fillId="0" borderId="34" xfId="0" applyNumberFormat="1" applyFont="1" applyFill="1" applyBorder="1" applyAlignment="1">
      <alignment horizontal="right" vertical="center"/>
    </xf>
    <xf numFmtId="174" fontId="0" fillId="0" borderId="32" xfId="0" applyNumberFormat="1" applyFont="1" applyFill="1" applyBorder="1" applyAlignment="1">
      <alignment horizontal="right" vertical="center"/>
    </xf>
    <xf numFmtId="172" fontId="0" fillId="0" borderId="37" xfId="0" applyNumberFormat="1" applyFont="1" applyFill="1" applyBorder="1" applyAlignment="1" quotePrefix="1">
      <alignment horizontal="right" vertical="center"/>
    </xf>
    <xf numFmtId="172" fontId="3" fillId="0" borderId="1" xfId="0" applyNumberFormat="1" applyFont="1" applyFill="1" applyBorder="1" applyAlignment="1">
      <alignment horizontal="right" vertical="center"/>
    </xf>
    <xf numFmtId="0" fontId="3" fillId="0" borderId="36" xfId="0" applyNumberFormat="1" applyFont="1" applyFill="1" applyBorder="1" applyAlignment="1">
      <alignment horizontal="left" vertical="center"/>
    </xf>
    <xf numFmtId="0" fontId="0" fillId="0" borderId="39" xfId="0" applyNumberFormat="1" applyFont="1" applyFill="1" applyBorder="1" applyAlignment="1">
      <alignment horizontal="left" vertical="center"/>
    </xf>
    <xf numFmtId="0" fontId="0" fillId="0" borderId="40" xfId="0" applyNumberFormat="1" applyFont="1" applyFill="1" applyBorder="1" applyAlignment="1">
      <alignment horizontal="left" vertical="center"/>
    </xf>
    <xf numFmtId="173" fontId="0" fillId="0" borderId="40" xfId="0" applyNumberFormat="1" applyFont="1" applyFill="1" applyBorder="1" applyAlignment="1">
      <alignment horizontal="right" vertical="center"/>
    </xf>
    <xf numFmtId="0" fontId="0" fillId="0" borderId="34" xfId="0" applyNumberFormat="1" applyFont="1" applyFill="1" applyBorder="1" applyAlignment="1">
      <alignment vertical="center"/>
    </xf>
    <xf numFmtId="0" fontId="0" fillId="0" borderId="31" xfId="0" applyNumberFormat="1" applyFont="1" applyFill="1" applyBorder="1" applyAlignment="1">
      <alignment vertical="center"/>
    </xf>
    <xf numFmtId="0" fontId="0" fillId="0" borderId="35" xfId="0" applyNumberFormat="1" applyFont="1" applyFill="1" applyBorder="1" applyAlignment="1">
      <alignment vertical="center"/>
    </xf>
    <xf numFmtId="0" fontId="23" fillId="0" borderId="3" xfId="0" applyNumberFormat="1" applyFont="1" applyFill="1" applyBorder="1" applyAlignment="1">
      <alignment vertical="center"/>
    </xf>
    <xf numFmtId="173" fontId="23" fillId="0" borderId="3" xfId="0" applyNumberFormat="1" applyFont="1" applyFill="1" applyBorder="1" applyAlignment="1">
      <alignment horizontal="right" vertical="center"/>
    </xf>
    <xf numFmtId="0" fontId="23" fillId="0" borderId="31" xfId="0" applyNumberFormat="1" applyFont="1" applyFill="1" applyBorder="1" applyAlignment="1">
      <alignment vertical="center"/>
    </xf>
    <xf numFmtId="0" fontId="23" fillId="0" borderId="35" xfId="0" applyNumberFormat="1" applyFont="1" applyFill="1" applyBorder="1" applyAlignment="1">
      <alignment vertical="center"/>
    </xf>
    <xf numFmtId="0" fontId="83" fillId="0" borderId="0" xfId="0" applyNumberFormat="1" applyFont="1" applyFill="1" applyBorder="1" applyAlignment="1">
      <alignment vertical="center"/>
    </xf>
    <xf numFmtId="0" fontId="83" fillId="0" borderId="32" xfId="0" applyNumberFormat="1" applyFont="1" applyFill="1" applyBorder="1" applyAlignment="1">
      <alignment vertical="center"/>
    </xf>
    <xf numFmtId="0" fontId="7" fillId="0" borderId="2" xfId="0" applyNumberFormat="1" applyFont="1" applyFill="1" applyBorder="1" applyAlignment="1">
      <alignment vertical="center"/>
    </xf>
    <xf numFmtId="0" fontId="0" fillId="0" borderId="41" xfId="0" applyNumberFormat="1" applyFont="1" applyFill="1" applyBorder="1" applyAlignment="1">
      <alignment horizontal="left" vertical="center"/>
    </xf>
    <xf numFmtId="173" fontId="0" fillId="0" borderId="41" xfId="0" applyNumberFormat="1" applyFont="1" applyFill="1" applyBorder="1" applyAlignment="1">
      <alignment horizontal="right" vertical="center"/>
    </xf>
    <xf numFmtId="0" fontId="83" fillId="0" borderId="1" xfId="0" applyNumberFormat="1" applyFont="1" applyFill="1" applyBorder="1" applyAlignment="1">
      <alignment vertical="center"/>
    </xf>
    <xf numFmtId="0" fontId="23" fillId="0" borderId="34" xfId="0" applyNumberFormat="1" applyFont="1" applyFill="1" applyBorder="1" applyAlignment="1">
      <alignment vertical="center"/>
    </xf>
    <xf numFmtId="173" fontId="23" fillId="0" borderId="34" xfId="0" applyNumberFormat="1" applyFont="1" applyFill="1" applyBorder="1" applyAlignment="1">
      <alignment horizontal="right" vertical="center"/>
    </xf>
    <xf numFmtId="173" fontId="0" fillId="0" borderId="2" xfId="0" applyNumberFormat="1" applyFont="1" applyFill="1" applyBorder="1" applyAlignment="1">
      <alignment horizontal="right" vertical="center"/>
    </xf>
    <xf numFmtId="0" fontId="3" fillId="0" borderId="41" xfId="0" applyNumberFormat="1" applyFont="1" applyFill="1" applyBorder="1" applyAlignment="1">
      <alignment horizontal="right" vertical="center"/>
    </xf>
    <xf numFmtId="173" fontId="0" fillId="16" borderId="3" xfId="0" applyNumberFormat="1" applyFont="1" applyFill="1" applyBorder="1" applyAlignment="1">
      <alignment horizontal="right" vertical="center"/>
    </xf>
    <xf numFmtId="173" fontId="0" fillId="16" borderId="40" xfId="0" applyNumberFormat="1" applyFont="1" applyFill="1" applyBorder="1" applyAlignment="1">
      <alignment horizontal="right" vertical="center"/>
    </xf>
    <xf numFmtId="202" fontId="0" fillId="0" borderId="34" xfId="0" applyNumberFormat="1" applyFont="1" applyFill="1" applyBorder="1" applyAlignment="1">
      <alignment horizontal="right" vertical="center"/>
    </xf>
    <xf numFmtId="172" fontId="0" fillId="1" borderId="34" xfId="0" applyNumberFormat="1" applyFont="1" applyFill="1" applyBorder="1" applyAlignment="1">
      <alignment horizontal="right" vertical="center"/>
    </xf>
    <xf numFmtId="172" fontId="0" fillId="1" borderId="35" xfId="0" applyNumberFormat="1" applyFont="1" applyFill="1" applyBorder="1" applyAlignment="1">
      <alignment horizontal="right" vertical="center"/>
    </xf>
    <xf numFmtId="172" fontId="3" fillId="1" borderId="0" xfId="0" applyNumberFormat="1" applyFont="1" applyFill="1" applyBorder="1" applyAlignment="1">
      <alignment horizontal="right" vertical="center"/>
    </xf>
    <xf numFmtId="173" fontId="0" fillId="1" borderId="36" xfId="0" applyNumberFormat="1" applyFont="1" applyFill="1" applyBorder="1" applyAlignment="1">
      <alignment horizontal="right" vertical="center"/>
    </xf>
    <xf numFmtId="172" fontId="0" fillId="1" borderId="36" xfId="0" applyNumberFormat="1" applyFont="1" applyFill="1" applyBorder="1" applyAlignment="1">
      <alignment horizontal="right" vertical="center"/>
    </xf>
    <xf numFmtId="172" fontId="0" fillId="1" borderId="31" xfId="0" applyNumberFormat="1" applyFont="1" applyFill="1" applyBorder="1" applyAlignment="1">
      <alignment horizontal="right" vertical="center"/>
    </xf>
    <xf numFmtId="172" fontId="0" fillId="30" borderId="30" xfId="0" applyNumberFormat="1" applyFont="1" applyFill="1" applyBorder="1" applyAlignment="1">
      <alignment horizontal="right" vertical="center"/>
    </xf>
    <xf numFmtId="172" fontId="0" fillId="30" borderId="31" xfId="0" applyNumberFormat="1" applyFont="1" applyFill="1" applyBorder="1" applyAlignment="1">
      <alignment horizontal="right" vertical="center"/>
    </xf>
    <xf numFmtId="172" fontId="0" fillId="30" borderId="0" xfId="0" applyNumberFormat="1" applyFont="1" applyFill="1" applyBorder="1" applyAlignment="1">
      <alignment horizontal="right" vertical="center"/>
    </xf>
    <xf numFmtId="172" fontId="0" fillId="1" borderId="32" xfId="0" applyNumberFormat="1" applyFont="1" applyFill="1" applyBorder="1" applyAlignment="1">
      <alignment horizontal="right" vertical="center"/>
    </xf>
    <xf numFmtId="202" fontId="0" fillId="1" borderId="31" xfId="0" applyNumberFormat="1" applyFont="1" applyFill="1" applyBorder="1" applyAlignment="1">
      <alignment horizontal="right" vertical="center"/>
    </xf>
    <xf numFmtId="202" fontId="0" fillId="1" borderId="2" xfId="0" applyNumberFormat="1" applyFont="1" applyFill="1" applyBorder="1" applyAlignment="1">
      <alignment horizontal="right" vertical="center"/>
    </xf>
    <xf numFmtId="173" fontId="0" fillId="1" borderId="39" xfId="0" applyNumberFormat="1" applyFont="1" applyFill="1" applyBorder="1" applyAlignment="1">
      <alignment horizontal="right" vertical="center"/>
    </xf>
    <xf numFmtId="173" fontId="0" fillId="1" borderId="40" xfId="0" applyNumberFormat="1" applyFont="1" applyFill="1" applyBorder="1" applyAlignment="1">
      <alignment horizontal="right" vertical="center"/>
    </xf>
    <xf numFmtId="0" fontId="0" fillId="1" borderId="34" xfId="0" applyNumberFormat="1" applyFont="1" applyFill="1" applyBorder="1" applyAlignment="1">
      <alignment horizontal="right" vertical="center"/>
    </xf>
    <xf numFmtId="0" fontId="0" fillId="1" borderId="31" xfId="0" applyNumberFormat="1" applyFont="1" applyFill="1" applyBorder="1" applyAlignment="1">
      <alignment horizontal="right" vertical="center"/>
    </xf>
    <xf numFmtId="0" fontId="0" fillId="1" borderId="35" xfId="0" applyNumberFormat="1" applyFont="1" applyFill="1" applyBorder="1" applyAlignment="1">
      <alignment horizontal="right" vertical="center"/>
    </xf>
    <xf numFmtId="173" fontId="0" fillId="1" borderId="3" xfId="0" applyNumberFormat="1" applyFont="1" applyFill="1" applyBorder="1" applyAlignment="1" quotePrefix="1">
      <alignment horizontal="right" vertical="center"/>
    </xf>
    <xf numFmtId="172" fontId="0" fillId="1" borderId="4" xfId="0" applyNumberFormat="1" applyFont="1" applyFill="1" applyBorder="1" applyAlignment="1">
      <alignment horizontal="right" vertical="center"/>
    </xf>
    <xf numFmtId="172" fontId="3" fillId="1" borderId="36" xfId="0" applyNumberFormat="1" applyFont="1" applyFill="1" applyBorder="1" applyAlignment="1">
      <alignment horizontal="right" vertical="center"/>
    </xf>
    <xf numFmtId="172" fontId="0" fillId="1" borderId="0" xfId="0" applyNumberFormat="1" applyFont="1" applyFill="1" applyBorder="1" applyAlignment="1">
      <alignment horizontal="right" vertical="center"/>
    </xf>
    <xf numFmtId="173" fontId="0" fillId="1" borderId="34" xfId="0" applyNumberFormat="1" applyFont="1" applyFill="1" applyBorder="1" applyAlignment="1">
      <alignment horizontal="right" vertical="center"/>
    </xf>
    <xf numFmtId="173" fontId="0" fillId="1" borderId="31" xfId="0" applyNumberFormat="1" applyFont="1" applyFill="1" applyBorder="1" applyAlignment="1">
      <alignment horizontal="right" vertical="center"/>
    </xf>
    <xf numFmtId="173" fontId="0" fillId="1" borderId="30" xfId="0" applyNumberFormat="1" applyFont="1" applyFill="1" applyBorder="1" applyAlignment="1">
      <alignment horizontal="right" vertical="center"/>
    </xf>
    <xf numFmtId="173" fontId="0" fillId="1" borderId="0" xfId="0" applyNumberFormat="1" applyFont="1" applyFill="1" applyBorder="1" applyAlignment="1">
      <alignment horizontal="right" vertical="center"/>
    </xf>
    <xf numFmtId="202" fontId="0" fillId="0" borderId="0" xfId="0" applyNumberFormat="1" applyFont="1" applyFill="1" applyBorder="1" applyAlignment="1">
      <alignment horizontal="right" vertical="center"/>
    </xf>
    <xf numFmtId="202" fontId="0" fillId="0" borderId="30" xfId="0" applyNumberFormat="1" applyFont="1" applyFill="1" applyBorder="1" applyAlignment="1">
      <alignment horizontal="right" vertical="center"/>
    </xf>
    <xf numFmtId="202" fontId="3" fillId="0" borderId="0" xfId="0" applyNumberFormat="1" applyFont="1" applyFill="1" applyBorder="1" applyAlignment="1">
      <alignment horizontal="right" vertical="center"/>
    </xf>
    <xf numFmtId="202" fontId="3" fillId="0" borderId="0" xfId="0" applyNumberFormat="1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horizontal="left" vertical="center"/>
    </xf>
    <xf numFmtId="173" fontId="3" fillId="1" borderId="2" xfId="0" applyNumberFormat="1" applyFont="1" applyFill="1" applyBorder="1" applyAlignment="1">
      <alignment horizontal="right" vertical="center"/>
    </xf>
    <xf numFmtId="173" fontId="0" fillId="1" borderId="35" xfId="0" applyNumberFormat="1" applyFont="1" applyFill="1" applyBorder="1" applyAlignment="1">
      <alignment horizontal="right" vertical="center"/>
    </xf>
    <xf numFmtId="172" fontId="0" fillId="16" borderId="36" xfId="0" applyNumberFormat="1" applyFont="1" applyFill="1" applyBorder="1" applyAlignment="1">
      <alignment horizontal="right" vertical="center"/>
    </xf>
    <xf numFmtId="172" fontId="0" fillId="16" borderId="30" xfId="0" applyNumberFormat="1" applyFont="1" applyFill="1" applyBorder="1" applyAlignment="1">
      <alignment horizontal="right" vertical="center"/>
    </xf>
    <xf numFmtId="172" fontId="0" fillId="16" borderId="0" xfId="0" applyNumberFormat="1" applyFont="1" applyFill="1" applyBorder="1" applyAlignment="1">
      <alignment horizontal="right" vertical="center"/>
    </xf>
    <xf numFmtId="172" fontId="0" fillId="16" borderId="31" xfId="0" applyNumberFormat="1" applyFont="1" applyFill="1" applyBorder="1" applyAlignment="1">
      <alignment horizontal="right" vertical="center"/>
    </xf>
    <xf numFmtId="172" fontId="0" fillId="16" borderId="35" xfId="0" applyNumberFormat="1" applyFont="1" applyFill="1" applyBorder="1" applyAlignment="1">
      <alignment horizontal="right" vertical="center"/>
    </xf>
    <xf numFmtId="0" fontId="0" fillId="0" borderId="42" xfId="0" applyNumberFormat="1" applyFont="1" applyFill="1" applyBorder="1" applyAlignment="1">
      <alignment horizontal="left" vertical="center"/>
    </xf>
    <xf numFmtId="172" fontId="0" fillId="1" borderId="42" xfId="0" applyNumberFormat="1" applyFont="1" applyFill="1" applyBorder="1" applyAlignment="1">
      <alignment horizontal="right" vertical="center"/>
    </xf>
    <xf numFmtId="172" fontId="0" fillId="16" borderId="42" xfId="0" applyNumberFormat="1" applyFont="1" applyFill="1" applyBorder="1" applyAlignment="1">
      <alignment horizontal="right" vertical="center"/>
    </xf>
    <xf numFmtId="0" fontId="0" fillId="0" borderId="43" xfId="0" applyNumberFormat="1" applyFont="1" applyFill="1" applyBorder="1" applyAlignment="1">
      <alignment horizontal="left" vertical="center"/>
    </xf>
    <xf numFmtId="172" fontId="0" fillId="1" borderId="43" xfId="0" applyNumberFormat="1" applyFont="1" applyFill="1" applyBorder="1" applyAlignment="1">
      <alignment horizontal="right" vertical="center"/>
    </xf>
    <xf numFmtId="172" fontId="0" fillId="16" borderId="43" xfId="0" applyNumberFormat="1" applyFont="1" applyFill="1" applyBorder="1" applyAlignment="1">
      <alignment horizontal="right" vertical="center"/>
    </xf>
    <xf numFmtId="202" fontId="0" fillId="16" borderId="2" xfId="0" applyNumberFormat="1" applyFont="1" applyFill="1" applyBorder="1" applyAlignment="1">
      <alignment horizontal="right" vertical="center"/>
    </xf>
    <xf numFmtId="173" fontId="0" fillId="31" borderId="39" xfId="0" applyNumberFormat="1" applyFont="1" applyFill="1" applyBorder="1" applyAlignment="1">
      <alignment horizontal="right" vertical="center"/>
    </xf>
    <xf numFmtId="173" fontId="0" fillId="31" borderId="40" xfId="0" applyNumberFormat="1" applyFont="1" applyFill="1" applyBorder="1" applyAlignment="1">
      <alignment horizontal="right" vertical="center"/>
    </xf>
    <xf numFmtId="0" fontId="0" fillId="31" borderId="34" xfId="0" applyNumberFormat="1" applyFont="1" applyFill="1" applyBorder="1" applyAlignment="1">
      <alignment horizontal="right" vertical="center"/>
    </xf>
    <xf numFmtId="0" fontId="0" fillId="31" borderId="31" xfId="0" applyNumberFormat="1" applyFont="1" applyFill="1" applyBorder="1" applyAlignment="1">
      <alignment horizontal="right" vertical="center"/>
    </xf>
    <xf numFmtId="175" fontId="0" fillId="31" borderId="35" xfId="0" applyNumberFormat="1" applyFont="1" applyFill="1" applyBorder="1" applyAlignment="1">
      <alignment horizontal="right" vertical="center"/>
    </xf>
    <xf numFmtId="173" fontId="0" fillId="31" borderId="3" xfId="0" applyNumberFormat="1" applyFont="1" applyFill="1" applyBorder="1" applyAlignment="1" quotePrefix="1">
      <alignment horizontal="right" vertical="center"/>
    </xf>
    <xf numFmtId="173" fontId="0" fillId="1" borderId="35" xfId="0" applyNumberFormat="1" applyFont="1" applyFill="1" applyBorder="1" applyAlignment="1" quotePrefix="1">
      <alignment horizontal="right" vertical="center"/>
    </xf>
    <xf numFmtId="173" fontId="0" fillId="31" borderId="35" xfId="0" applyNumberFormat="1" applyFont="1" applyFill="1" applyBorder="1" applyAlignment="1" quotePrefix="1">
      <alignment horizontal="right" vertical="center"/>
    </xf>
    <xf numFmtId="202" fontId="0" fillId="0" borderId="36" xfId="0" applyNumberFormat="1" applyFont="1" applyFill="1" applyBorder="1" applyAlignment="1">
      <alignment horizontal="right" vertical="center"/>
    </xf>
    <xf numFmtId="202" fontId="0" fillId="0" borderId="32" xfId="0" applyNumberFormat="1" applyFont="1" applyFill="1" applyBorder="1" applyAlignment="1">
      <alignment horizontal="right" vertical="center"/>
    </xf>
    <xf numFmtId="175" fontId="0" fillId="31" borderId="31" xfId="0" applyNumberFormat="1" applyFont="1" applyFill="1" applyBorder="1" applyAlignment="1">
      <alignment horizontal="right" vertical="center"/>
    </xf>
    <xf numFmtId="172" fontId="23" fillId="0" borderId="30" xfId="0" applyNumberFormat="1" applyFont="1" applyFill="1" applyBorder="1" applyAlignment="1">
      <alignment horizontal="right" vertical="center"/>
    </xf>
    <xf numFmtId="172" fontId="23" fillId="0" borderId="31" xfId="0" applyNumberFormat="1" applyFont="1" applyFill="1" applyBorder="1" applyAlignment="1">
      <alignment horizontal="right" vertical="center"/>
    </xf>
    <xf numFmtId="172" fontId="23" fillId="0" borderId="0" xfId="0" applyNumberFormat="1" applyFont="1" applyFill="1" applyBorder="1" applyAlignment="1">
      <alignment horizontal="right" vertical="center"/>
    </xf>
    <xf numFmtId="172" fontId="83" fillId="0" borderId="33" xfId="0" applyNumberFormat="1" applyFont="1" applyFill="1" applyBorder="1" applyAlignment="1">
      <alignment horizontal="right" vertical="center"/>
    </xf>
    <xf numFmtId="172" fontId="23" fillId="0" borderId="0" xfId="0" applyNumberFormat="1" applyFont="1" applyFill="1" applyBorder="1" applyAlignment="1" quotePrefix="1">
      <alignment horizontal="right" vertical="center"/>
    </xf>
    <xf numFmtId="172" fontId="23" fillId="0" borderId="34" xfId="0" applyNumberFormat="1" applyFont="1" applyFill="1" applyBorder="1" applyAlignment="1">
      <alignment horizontal="right" vertical="center"/>
    </xf>
    <xf numFmtId="172" fontId="23" fillId="0" borderId="35" xfId="0" applyNumberFormat="1" applyFont="1" applyFill="1" applyBorder="1" applyAlignment="1">
      <alignment horizontal="right" vertical="center"/>
    </xf>
    <xf numFmtId="172" fontId="23" fillId="16" borderId="0" xfId="0" applyNumberFormat="1" applyFont="1" applyFill="1" applyBorder="1" applyAlignment="1">
      <alignment horizontal="right" vertical="center"/>
    </xf>
    <xf numFmtId="172" fontId="23" fillId="16" borderId="31" xfId="0" applyNumberFormat="1" applyFont="1" applyFill="1" applyBorder="1" applyAlignment="1" quotePrefix="1">
      <alignment horizontal="right" vertical="center"/>
    </xf>
    <xf numFmtId="172" fontId="23" fillId="0" borderId="36" xfId="0" applyNumberFormat="1" applyFont="1" applyFill="1" applyBorder="1" applyAlignment="1">
      <alignment horizontal="right" vertical="center"/>
    </xf>
    <xf numFmtId="172" fontId="23" fillId="0" borderId="32" xfId="0" applyNumberFormat="1" applyFont="1" applyFill="1" applyBorder="1" applyAlignment="1">
      <alignment horizontal="right" vertical="center"/>
    </xf>
    <xf numFmtId="173" fontId="23" fillId="0" borderId="32" xfId="0" applyNumberFormat="1" applyFont="1" applyFill="1" applyBorder="1" applyAlignment="1">
      <alignment horizontal="right" vertical="center"/>
    </xf>
    <xf numFmtId="173" fontId="23" fillId="0" borderId="0" xfId="0" applyNumberFormat="1" applyFont="1" applyFill="1" applyBorder="1" applyAlignment="1">
      <alignment horizontal="right" vertical="center"/>
    </xf>
    <xf numFmtId="0" fontId="83" fillId="0" borderId="0" xfId="0" applyNumberFormat="1" applyFont="1" applyFill="1" applyBorder="1" applyAlignment="1">
      <alignment horizontal="right" vertical="center"/>
    </xf>
    <xf numFmtId="172" fontId="23" fillId="0" borderId="42" xfId="0" applyNumberFormat="1" applyFont="1" applyFill="1" applyBorder="1" applyAlignment="1">
      <alignment horizontal="right" vertical="center"/>
    </xf>
    <xf numFmtId="0" fontId="5" fillId="27" borderId="44" xfId="0" applyNumberFormat="1" applyFont="1" applyFill="1" applyBorder="1" applyAlignment="1">
      <alignment horizontal="center" vertical="center"/>
    </xf>
    <xf numFmtId="0" fontId="5" fillId="27" borderId="0" xfId="0" applyNumberFormat="1" applyFont="1" applyFill="1" applyBorder="1" applyAlignment="1">
      <alignment horizontal="center" vertical="center"/>
    </xf>
    <xf numFmtId="172" fontId="0" fillId="0" borderId="42" xfId="0" applyNumberFormat="1" applyFont="1" applyFill="1" applyBorder="1" applyAlignment="1">
      <alignment horizontal="right" vertical="center"/>
    </xf>
    <xf numFmtId="0" fontId="3" fillId="0" borderId="33" xfId="0" applyNumberFormat="1" applyFont="1" applyFill="1" applyBorder="1" applyAlignment="1">
      <alignment horizontal="left" vertical="center" wrapText="1"/>
    </xf>
    <xf numFmtId="0" fontId="3" fillId="0" borderId="32" xfId="0" applyNumberFormat="1" applyFont="1" applyFill="1" applyBorder="1" applyAlignment="1">
      <alignment vertical="center" wrapText="1"/>
    </xf>
    <xf numFmtId="0" fontId="0" fillId="0" borderId="36" xfId="0" applyNumberFormat="1" applyFont="1" applyFill="1" applyBorder="1" applyAlignment="1">
      <alignment horizontal="left" vertical="center" wrapText="1"/>
    </xf>
    <xf numFmtId="0" fontId="0" fillId="0" borderId="32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30" xfId="0" applyNumberFormat="1" applyFont="1" applyFill="1" applyBorder="1" applyAlignment="1">
      <alignment horizontal="left" vertical="center" wrapText="1"/>
    </xf>
    <xf numFmtId="174" fontId="0" fillId="0" borderId="30" xfId="0" applyNumberFormat="1" applyFont="1" applyFill="1" applyBorder="1" applyAlignment="1">
      <alignment horizontal="right" vertical="center"/>
    </xf>
    <xf numFmtId="174" fontId="23" fillId="0" borderId="30" xfId="0" applyNumberFormat="1" applyFont="1" applyFill="1" applyBorder="1" applyAlignment="1">
      <alignment horizontal="right" vertical="center"/>
    </xf>
    <xf numFmtId="174" fontId="23" fillId="0" borderId="32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0" fontId="23" fillId="0" borderId="0" xfId="0" applyNumberFormat="1" applyFont="1" applyFill="1" applyBorder="1" applyAlignment="1">
      <alignment horizontal="right" vertical="center"/>
    </xf>
    <xf numFmtId="0" fontId="3" fillId="16" borderId="0" xfId="0" applyNumberFormat="1" applyFont="1" applyFill="1" applyBorder="1" applyAlignment="1">
      <alignment horizontal="right" vertical="center"/>
    </xf>
    <xf numFmtId="0" fontId="0" fillId="0" borderId="45" xfId="0" applyNumberFormat="1" applyFont="1" applyFill="1" applyBorder="1" applyAlignment="1">
      <alignment horizontal="left" vertical="center"/>
    </xf>
    <xf numFmtId="172" fontId="0" fillId="0" borderId="45" xfId="0" applyNumberFormat="1" applyFont="1" applyFill="1" applyBorder="1" applyAlignment="1">
      <alignment horizontal="right" vertical="center"/>
    </xf>
    <xf numFmtId="172" fontId="23" fillId="0" borderId="45" xfId="0" applyNumberFormat="1" applyFont="1" applyFill="1" applyBorder="1" applyAlignment="1">
      <alignment horizontal="right" vertical="center"/>
    </xf>
    <xf numFmtId="202" fontId="0" fillId="16" borderId="30" xfId="0" applyNumberFormat="1" applyFont="1" applyFill="1" applyBorder="1" applyAlignment="1">
      <alignment horizontal="right" vertical="center"/>
    </xf>
    <xf numFmtId="0" fontId="3" fillId="0" borderId="36" xfId="0" applyNumberFormat="1" applyFont="1" applyFill="1" applyBorder="1" applyAlignment="1">
      <alignment horizontal="left" vertical="center" wrapText="1"/>
    </xf>
    <xf numFmtId="172" fontId="3" fillId="0" borderId="36" xfId="0" applyNumberFormat="1" applyFont="1" applyFill="1" applyBorder="1" applyAlignment="1">
      <alignment horizontal="right" vertical="center"/>
    </xf>
    <xf numFmtId="172" fontId="3" fillId="0" borderId="30" xfId="0" applyNumberFormat="1" applyFont="1" applyFill="1" applyBorder="1" applyAlignment="1">
      <alignment horizontal="right" vertical="center"/>
    </xf>
    <xf numFmtId="173" fontId="0" fillId="1" borderId="2" xfId="0" applyNumberFormat="1" applyFont="1" applyFill="1" applyBorder="1" applyAlignment="1">
      <alignment horizontal="right" vertical="center"/>
    </xf>
    <xf numFmtId="0" fontId="3" fillId="0" borderId="2" xfId="0" applyNumberFormat="1" applyFont="1" applyFill="1" applyBorder="1" applyAlignment="1">
      <alignment horizontal="right" vertical="center"/>
    </xf>
    <xf numFmtId="0" fontId="3" fillId="0" borderId="41" xfId="0" applyNumberFormat="1" applyFont="1" applyFill="1" applyBorder="1" applyAlignment="1">
      <alignment vertical="center"/>
    </xf>
    <xf numFmtId="204" fontId="0" fillId="16" borderId="3" xfId="251" applyNumberFormat="1" applyFont="1" applyFill="1" applyBorder="1">
      <alignment horizontal="right" vertical="center"/>
    </xf>
    <xf numFmtId="204" fontId="0" fillId="16" borderId="2" xfId="251" applyNumberFormat="1" applyFont="1" applyFill="1" applyBorder="1">
      <alignment horizontal="right" vertical="center"/>
    </xf>
    <xf numFmtId="204" fontId="0" fillId="16" borderId="31" xfId="251" applyNumberFormat="1" applyFont="1" applyFill="1" applyBorder="1">
      <alignment horizontal="right" vertical="center"/>
    </xf>
    <xf numFmtId="172" fontId="0" fillId="16" borderId="3" xfId="251" applyNumberFormat="1" applyFont="1" applyFill="1" applyBorder="1">
      <alignment horizontal="right" vertical="center"/>
    </xf>
    <xf numFmtId="172" fontId="0" fillId="16" borderId="35" xfId="251" applyNumberFormat="1" applyFont="1" applyFill="1" applyBorder="1">
      <alignment horizontal="right" vertical="center"/>
    </xf>
    <xf numFmtId="0" fontId="11" fillId="0" borderId="0" xfId="0" applyNumberFormat="1" applyFont="1" applyFill="1" applyBorder="1" applyAlignment="1">
      <alignment horizontal="left" vertical="center"/>
    </xf>
    <xf numFmtId="172" fontId="3" fillId="16" borderId="36" xfId="0" applyNumberFormat="1" applyFont="1" applyFill="1" applyBorder="1" applyAlignment="1">
      <alignment horizontal="right" vertical="center"/>
    </xf>
    <xf numFmtId="0" fontId="84" fillId="0" borderId="0" xfId="0" applyNumberFormat="1" applyFont="1" applyFill="1" applyBorder="1" applyAlignment="1">
      <alignment vertical="center"/>
    </xf>
    <xf numFmtId="0" fontId="84" fillId="0" borderId="0" xfId="0" applyNumberFormat="1" applyFont="1" applyFill="1" applyBorder="1" applyAlignment="1">
      <alignment horizontal="left" vertical="center"/>
    </xf>
    <xf numFmtId="0" fontId="89" fillId="0" borderId="0" xfId="0" applyFont="1" applyFill="1" applyBorder="1" applyAlignment="1">
      <alignment vertical="center"/>
    </xf>
    <xf numFmtId="172" fontId="0" fillId="16" borderId="31" xfId="0" applyNumberFormat="1" applyFont="1" applyFill="1" applyBorder="1" applyAlignment="1" quotePrefix="1">
      <alignment horizontal="right" vertical="center"/>
    </xf>
    <xf numFmtId="43" fontId="0" fillId="0" borderId="35" xfId="0" applyNumberFormat="1" applyFont="1" applyFill="1" applyBorder="1" applyAlignment="1">
      <alignment horizontal="right" vertical="center"/>
    </xf>
    <xf numFmtId="43" fontId="0" fillId="0" borderId="32" xfId="0" applyNumberFormat="1" applyFont="1" applyFill="1" applyBorder="1" applyAlignment="1">
      <alignment horizontal="right" vertical="center"/>
    </xf>
    <xf numFmtId="172" fontId="0" fillId="16" borderId="2" xfId="0" applyNumberFormat="1" applyFont="1" applyFill="1" applyBorder="1" applyAlignment="1">
      <alignment horizontal="right" vertical="center"/>
    </xf>
    <xf numFmtId="172" fontId="3" fillId="16" borderId="1" xfId="0" applyNumberFormat="1" applyFont="1" applyFill="1" applyBorder="1" applyAlignment="1">
      <alignment horizontal="right" vertical="center"/>
    </xf>
    <xf numFmtId="172" fontId="3" fillId="16" borderId="0" xfId="0" applyNumberFormat="1" applyFont="1" applyFill="1" applyBorder="1" applyAlignment="1">
      <alignment horizontal="right" vertical="center"/>
    </xf>
    <xf numFmtId="172" fontId="3" fillId="16" borderId="32" xfId="0" applyNumberFormat="1" applyFont="1" applyFill="1" applyBorder="1" applyAlignment="1">
      <alignment horizontal="right" vertical="center"/>
    </xf>
    <xf numFmtId="172" fontId="0" fillId="16" borderId="36" xfId="0" applyNumberFormat="1" applyFont="1" applyFill="1" applyBorder="1" applyAlignment="1" quotePrefix="1">
      <alignment horizontal="right" vertical="center"/>
    </xf>
    <xf numFmtId="173" fontId="0" fillId="16" borderId="34" xfId="0" applyNumberFormat="1" applyFont="1" applyFill="1" applyBorder="1" applyAlignment="1">
      <alignment horizontal="right" vertical="center"/>
    </xf>
    <xf numFmtId="173" fontId="0" fillId="16" borderId="36" xfId="0" applyNumberFormat="1" applyFont="1" applyFill="1" applyBorder="1" applyAlignment="1">
      <alignment horizontal="right" vertical="center"/>
    </xf>
    <xf numFmtId="175" fontId="0" fillId="0" borderId="32" xfId="0" applyNumberFormat="1" applyFont="1" applyFill="1" applyBorder="1" applyAlignment="1">
      <alignment horizontal="right" vertical="center"/>
    </xf>
    <xf numFmtId="173" fontId="0" fillId="0" borderId="35" xfId="0" applyNumberFormat="1" applyFont="1" applyFill="1" applyBorder="1" applyAlignment="1">
      <alignment horizontal="right" vertical="center"/>
    </xf>
    <xf numFmtId="173" fontId="3" fillId="16" borderId="32" xfId="0" applyNumberFormat="1" applyFont="1" applyFill="1" applyBorder="1" applyAlignment="1">
      <alignment horizontal="right" vertical="center"/>
    </xf>
    <xf numFmtId="173" fontId="3" fillId="16" borderId="0" xfId="0" applyNumberFormat="1" applyFont="1" applyFill="1" applyBorder="1" applyAlignment="1">
      <alignment horizontal="right" vertical="center"/>
    </xf>
    <xf numFmtId="173" fontId="3" fillId="16" borderId="2" xfId="0" applyNumberFormat="1" applyFont="1" applyFill="1" applyBorder="1" applyAlignment="1">
      <alignment horizontal="right" vertical="center"/>
    </xf>
    <xf numFmtId="173" fontId="0" fillId="30" borderId="3" xfId="0" applyNumberFormat="1" applyFont="1" applyFill="1" applyBorder="1" applyAlignment="1">
      <alignment horizontal="right" vertical="center"/>
    </xf>
    <xf numFmtId="173" fontId="0" fillId="30" borderId="31" xfId="0" applyNumberFormat="1" applyFont="1" applyFill="1" applyBorder="1" applyAlignment="1">
      <alignment horizontal="right" vertical="center"/>
    </xf>
    <xf numFmtId="173" fontId="0" fillId="30" borderId="35" xfId="0" applyNumberFormat="1" applyFont="1" applyFill="1" applyBorder="1" applyAlignment="1">
      <alignment horizontal="right" vertical="center"/>
    </xf>
    <xf numFmtId="173" fontId="0" fillId="30" borderId="34" xfId="0" applyNumberFormat="1" applyFont="1" applyFill="1" applyBorder="1" applyAlignment="1">
      <alignment horizontal="right" vertical="center"/>
    </xf>
    <xf numFmtId="173" fontId="0" fillId="16" borderId="31" xfId="0" applyNumberFormat="1" applyFont="1" applyFill="1" applyBorder="1" applyAlignment="1">
      <alignment horizontal="right" vertical="center"/>
    </xf>
    <xf numFmtId="173" fontId="0" fillId="16" borderId="35" xfId="0" applyNumberFormat="1" applyFont="1" applyFill="1" applyBorder="1" applyAlignment="1">
      <alignment horizontal="right" vertical="center"/>
    </xf>
    <xf numFmtId="173" fontId="3" fillId="0" borderId="1" xfId="0" applyNumberFormat="1" applyFont="1" applyFill="1" applyBorder="1" applyAlignment="1">
      <alignment horizontal="right" vertical="center"/>
    </xf>
    <xf numFmtId="173" fontId="0" fillId="16" borderId="34" xfId="0" applyNumberFormat="1" applyFont="1" applyFill="1" applyBorder="1" applyAlignment="1" quotePrefix="1">
      <alignment horizontal="right" vertical="center"/>
    </xf>
    <xf numFmtId="172" fontId="0" fillId="16" borderId="3" xfId="0" applyNumberFormat="1" applyFont="1" applyFill="1" applyBorder="1" applyAlignment="1">
      <alignment horizontal="right" vertical="center"/>
    </xf>
    <xf numFmtId="172" fontId="0" fillId="0" borderId="43" xfId="0" applyNumberFormat="1" applyFont="1" applyFill="1" applyBorder="1" applyAlignment="1">
      <alignment horizontal="right" vertical="center"/>
    </xf>
    <xf numFmtId="173" fontId="0" fillId="0" borderId="30" xfId="0" applyNumberFormat="1" applyFont="1" applyFill="1" applyBorder="1" applyAlignment="1">
      <alignment horizontal="right" vertical="center"/>
    </xf>
    <xf numFmtId="173" fontId="0" fillId="0" borderId="39" xfId="0" applyNumberFormat="1" applyFont="1" applyFill="1" applyBorder="1" applyAlignment="1">
      <alignment horizontal="right" vertical="center"/>
    </xf>
    <xf numFmtId="173" fontId="3" fillId="31" borderId="32" xfId="0" applyNumberFormat="1" applyFont="1" applyFill="1" applyBorder="1" applyAlignment="1">
      <alignment horizontal="right" vertical="center"/>
    </xf>
    <xf numFmtId="0" fontId="3" fillId="31" borderId="32" xfId="0" applyNumberFormat="1" applyFont="1" applyFill="1" applyBorder="1" applyAlignment="1">
      <alignment horizontal="right" vertical="center"/>
    </xf>
    <xf numFmtId="173" fontId="0" fillId="0" borderId="36" xfId="0" applyNumberFormat="1" applyFont="1" applyFill="1" applyBorder="1" applyAlignment="1" quotePrefix="1">
      <alignment horizontal="right" vertical="center"/>
    </xf>
    <xf numFmtId="173" fontId="0" fillId="0" borderId="3" xfId="0" applyNumberFormat="1" applyFont="1" applyFill="1" applyBorder="1" applyAlignment="1" quotePrefix="1">
      <alignment horizontal="right" vertical="center"/>
    </xf>
    <xf numFmtId="173" fontId="0" fillId="0" borderId="35" xfId="0" applyNumberFormat="1" applyFont="1" applyFill="1" applyBorder="1" applyAlignment="1" quotePrefix="1">
      <alignment horizontal="right" vertical="center"/>
    </xf>
    <xf numFmtId="172" fontId="0" fillId="16" borderId="4" xfId="0" applyNumberFormat="1" applyFont="1" applyFill="1" applyBorder="1" applyAlignment="1">
      <alignment horizontal="right" vertical="center"/>
    </xf>
    <xf numFmtId="202" fontId="3" fillId="0" borderId="32" xfId="0" applyNumberFormat="1" applyFont="1" applyFill="1" applyBorder="1" applyAlignment="1">
      <alignment horizontal="right" vertical="center"/>
    </xf>
    <xf numFmtId="202" fontId="0" fillId="0" borderId="42" xfId="0" applyNumberFormat="1" applyFont="1" applyFill="1" applyBorder="1" applyAlignment="1">
      <alignment horizontal="right" vertical="center"/>
    </xf>
    <xf numFmtId="202" fontId="0" fillId="0" borderId="3" xfId="0" applyNumberFormat="1" applyFont="1" applyFill="1" applyBorder="1" applyAlignment="1">
      <alignment horizontal="right" vertical="center"/>
    </xf>
    <xf numFmtId="0" fontId="88" fillId="27" borderId="46" xfId="0" applyFont="1" applyFill="1" applyBorder="1" applyAlignment="1">
      <alignment horizontal="left" vertical="center"/>
    </xf>
    <xf numFmtId="0" fontId="88" fillId="27" borderId="47" xfId="0" applyFont="1" applyFill="1" applyBorder="1" applyAlignment="1">
      <alignment horizontal="left" vertical="center"/>
    </xf>
    <xf numFmtId="0" fontId="88" fillId="27" borderId="46" xfId="0" applyFont="1" applyFill="1" applyBorder="1" applyAlignment="1">
      <alignment horizontal="left" vertical="center" wrapText="1"/>
    </xf>
  </cellXfs>
  <cellStyles count="276">
    <cellStyle name="Normal" xfId="0"/>
    <cellStyle name="RowLevel_0" xfId="1"/>
    <cellStyle name="ColLevel_0" xfId="2"/>
    <cellStyle name="RowLevel_1" xfId="3"/>
    <cellStyle name="RowLevel_2" xfId="5"/>
    <cellStyle name="RowLevel_3" xfId="7"/>
    <cellStyle name="RowLevel_4" xfId="9"/>
    <cellStyle name="RowLevel_5" xfId="11"/>
    <cellStyle name="# Assets" xfId="15"/>
    <cellStyle name=";;;" xfId="16"/>
    <cellStyle name="?‹æØ‚è [0.00]_Region Orders (2)" xfId="17"/>
    <cellStyle name="?‹æØ‚è_Region Orders (2)" xfId="18"/>
    <cellStyle name="_AM" xfId="19"/>
    <cellStyle name="_Asset Management" xfId="20"/>
    <cellStyle name="_BS_Capital" xfId="21"/>
    <cellStyle name="_Core Results by region" xfId="22"/>
    <cellStyle name="_FS 22" xfId="23"/>
    <cellStyle name="_FS 22 (2)" xfId="24"/>
    <cellStyle name="_FS BS" xfId="25"/>
    <cellStyle name="_FS CFS" xfId="26"/>
    <cellStyle name="_FS ShEq" xfId="27"/>
    <cellStyle name="_IB" xfId="28"/>
    <cellStyle name="_Jan04_AUM_final" xfId="29"/>
    <cellStyle name="_KPI_graph-data" xfId="30"/>
    <cellStyle name="_OE" xfId="31"/>
    <cellStyle name="_PB" xfId="32"/>
    <cellStyle name="_PE_gains_Q306_JOD" xfId="33"/>
    <cellStyle name="_Q4P&amp;L-02_08_07" xfId="34"/>
    <cellStyle name="_Reporting Tables_MASTER_Q407" xfId="35"/>
    <cellStyle name="’Ê‰Ý [0.00]_Region Orders (2)" xfId="36"/>
    <cellStyle name="’Ê‰Ý_Region Orders (2)" xfId="37"/>
    <cellStyle name="•W?_Pacific Region P&amp;L" xfId="38"/>
    <cellStyle name="•W_Pacific Region P&amp;L" xfId="39"/>
    <cellStyle name="1 Blank" xfId="40"/>
    <cellStyle name="1 Header" xfId="41"/>
    <cellStyle name="1 Period 1" xfId="42"/>
    <cellStyle name="1 Period 2" xfId="43"/>
    <cellStyle name="1 Sub-header" xfId="44"/>
    <cellStyle name="2 Line - 1 Dotted" xfId="45"/>
    <cellStyle name="2 Line - 2 Thin" xfId="46"/>
    <cellStyle name="2 Line - 3 Medium" xfId="47"/>
    <cellStyle name="2 Line - 4 Thick" xfId="48"/>
    <cellStyle name="20% - Accent1" xfId="49"/>
    <cellStyle name="20% - Accent2" xfId="50"/>
    <cellStyle name="20% - Accent3" xfId="51"/>
    <cellStyle name="20% - Accent4" xfId="52"/>
    <cellStyle name="20% - Accent5" xfId="53"/>
    <cellStyle name="20% - Accent6" xfId="54"/>
    <cellStyle name="20% - Akzent1" xfId="55"/>
    <cellStyle name="20% - Akzent2" xfId="56"/>
    <cellStyle name="20% - Akzent3" xfId="57"/>
    <cellStyle name="20% - Akzent4" xfId="58"/>
    <cellStyle name="20% - Akzent5" xfId="59"/>
    <cellStyle name="20% - Akzent6" xfId="60"/>
    <cellStyle name="40% - Accent1" xfId="61"/>
    <cellStyle name="40% - Accent2" xfId="62"/>
    <cellStyle name="40% - Accent3" xfId="63"/>
    <cellStyle name="40% - Accent4" xfId="64"/>
    <cellStyle name="40% - Accent5" xfId="65"/>
    <cellStyle name="40% - Accent6" xfId="66"/>
    <cellStyle name="40% - Akzent1" xfId="67"/>
    <cellStyle name="40% - Akzent2" xfId="68"/>
    <cellStyle name="40% - Akzent3" xfId="69"/>
    <cellStyle name="40% - Akzent4" xfId="70"/>
    <cellStyle name="40% - Akzent5" xfId="71"/>
    <cellStyle name="40% - Akzent6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Akzent1" xfId="79"/>
    <cellStyle name="60% - Akzent2" xfId="80"/>
    <cellStyle name="60% - Akzent3" xfId="81"/>
    <cellStyle name="60% - Akzent4" xfId="82"/>
    <cellStyle name="60% - Akzent5" xfId="83"/>
    <cellStyle name="60% - Akzent6" xfId="84"/>
    <cellStyle name="9065.186" xfId="85"/>
    <cellStyle name="À _x0000__x0000__x0000__x0000__x0000__x0000_ïKecurity Reconciliatio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Accounting" xfId="93"/>
    <cellStyle name="Address" xfId="94"/>
    <cellStyle name="Akzent1" xfId="95"/>
    <cellStyle name="Akzent2" xfId="96"/>
    <cellStyle name="Akzent3" xfId="97"/>
    <cellStyle name="Akzent4" xfId="98"/>
    <cellStyle name="Akzent5" xfId="99"/>
    <cellStyle name="Akzent6" xfId="100"/>
    <cellStyle name="args.style" xfId="101"/>
    <cellStyle name="Array" xfId="102"/>
    <cellStyle name="Array Enter" xfId="103"/>
    <cellStyle name="Ausgabe" xfId="104"/>
    <cellStyle name="Bad" xfId="105"/>
    <cellStyle name="BasisPoints" xfId="106"/>
    <cellStyle name="Berechnung" xfId="107"/>
    <cellStyle name="Body" xfId="108"/>
    <cellStyle name="Border Heavy" xfId="109"/>
    <cellStyle name="Border Thin" xfId="110"/>
    <cellStyle name="Budget Text" xfId="111"/>
    <cellStyle name="Budget2004" xfId="112"/>
    <cellStyle name="Budget2004Number" xfId="113"/>
    <cellStyle name="Budget2004Text" xfId="114"/>
    <cellStyle name="Budget2004TextWrap" xfId="115"/>
    <cellStyle name="C_x0000__x0000__x0000__x0000_ À _x0000__x0000__x0000__x0000__x0000__x0000_" xfId="116"/>
    <cellStyle name="Calc Currency (0)" xfId="117"/>
    <cellStyle name="Calculation" xfId="118"/>
    <cellStyle name="Check Cell" xfId="119"/>
    <cellStyle name="City" xfId="120"/>
    <cellStyle name="col_blue_row" xfId="121"/>
    <cellStyle name="Collateral" xfId="122"/>
    <cellStyle name="Comma" xfId="123"/>
    <cellStyle name="Comma  - Style1" xfId="124"/>
    <cellStyle name="Comma  - Style2" xfId="125"/>
    <cellStyle name="Comma  - Style3" xfId="126"/>
    <cellStyle name="Comma  - Style4" xfId="127"/>
    <cellStyle name="Comma  - Style5" xfId="128"/>
    <cellStyle name="Comma  - Style6" xfId="129"/>
    <cellStyle name="Comma  - Style7" xfId="130"/>
    <cellStyle name="Comma  - Style8" xfId="131"/>
    <cellStyle name="Comma [0]" xfId="132"/>
    <cellStyle name="Comma [1]" xfId="133"/>
    <cellStyle name="Comma0 - Modelo1" xfId="134"/>
    <cellStyle name="Comma0 - Style1" xfId="135"/>
    <cellStyle name="Comma1 - Modelo2" xfId="136"/>
    <cellStyle name="Comma1 - Style2" xfId="137"/>
    <cellStyle name="Copied" xfId="138"/>
    <cellStyle name="Currency" xfId="139"/>
    <cellStyle name="Currency ($)" xfId="140"/>
    <cellStyle name="Currency [0]" xfId="141"/>
    <cellStyle name="Currency [1]" xfId="142"/>
    <cellStyle name="Date" xfId="143"/>
    <cellStyle name="Deal" xfId="144"/>
    <cellStyle name="Detail" xfId="145"/>
    <cellStyle name="Dia" xfId="146"/>
    <cellStyle name="Dollars" xfId="147"/>
    <cellStyle name="Eingabe" xfId="148"/>
    <cellStyle name="Encabez1" xfId="149"/>
    <cellStyle name="Encabez2" xfId="150"/>
    <cellStyle name="Entered" xfId="151"/>
    <cellStyle name="Ergebnis" xfId="152"/>
    <cellStyle name="Erklärender Text" xfId="153"/>
    <cellStyle name="Euro" xfId="154"/>
    <cellStyle name="Event" xfId="155"/>
    <cellStyle name="Explanatory Text" xfId="156"/>
    <cellStyle name="F2" xfId="157"/>
    <cellStyle name="F3" xfId="158"/>
    <cellStyle name="F4" xfId="159"/>
    <cellStyle name="F5" xfId="160"/>
    <cellStyle name="F6" xfId="161"/>
    <cellStyle name="F7" xfId="162"/>
    <cellStyle name="F8" xfId="163"/>
    <cellStyle name="Fijo" xfId="164"/>
    <cellStyle name="Financial format" xfId="165"/>
    <cellStyle name="Financiero" xfId="166"/>
    <cellStyle name="Followed Hyperlink" xfId="167"/>
    <cellStyle name="footer_graph" xfId="168"/>
    <cellStyle name="Footnote_SuperscriptNumber" xfId="169"/>
    <cellStyle name="fussnote_lauftext" xfId="170"/>
    <cellStyle name="G. Hofer" xfId="171"/>
    <cellStyle name="Good" xfId="172"/>
    <cellStyle name="Grey" xfId="173"/>
    <cellStyle name="Gut" xfId="174"/>
    <cellStyle name="header_0_col" xfId="175"/>
    <cellStyle name="Header1" xfId="176"/>
    <cellStyle name="Header2" xfId="177"/>
    <cellStyle name="heading" xfId="178"/>
    <cellStyle name="Heading 1" xfId="179"/>
    <cellStyle name="Heading 2" xfId="180"/>
    <cellStyle name="Heading 3" xfId="181"/>
    <cellStyle name="Heading 4" xfId="182"/>
    <cellStyle name="Hyperlink" xfId="183"/>
    <cellStyle name="Input" xfId="184"/>
    <cellStyle name="Input [yellow]" xfId="185"/>
    <cellStyle name="Input_ACD Info from Matt and Vaishal - work" xfId="186"/>
    <cellStyle name="IS Summary" xfId="187"/>
    <cellStyle name="KPMG Heading 1" xfId="188"/>
    <cellStyle name="KPMG Heading 2" xfId="189"/>
    <cellStyle name="KPMG Heading 3" xfId="190"/>
    <cellStyle name="KPMG Heading 4" xfId="191"/>
    <cellStyle name="KPMG Normal" xfId="192"/>
    <cellStyle name="KPMG Normal Text" xfId="193"/>
    <cellStyle name="Linked Cell" xfId="194"/>
    <cellStyle name="Loan Amount" xfId="195"/>
    <cellStyle name="Locked" xfId="196"/>
    <cellStyle name="MacroCode" xfId="197"/>
    <cellStyle name="Millares [0]_10 AVERIAS MASIVAS + ANT" xfId="198"/>
    <cellStyle name="Millares_10 AVERIAS MASIVAS + ANT" xfId="199"/>
    <cellStyle name="Milliers [0]_!!!GO" xfId="200"/>
    <cellStyle name="Milliers_!!!GO" xfId="201"/>
    <cellStyle name="Moneda [0]_10 AVERIAS MASIVAS + ANT" xfId="202"/>
    <cellStyle name="Moneda_10 AVERIAS MASIVAS + ANT" xfId="203"/>
    <cellStyle name="Monétaire [0]_!!!GO" xfId="204"/>
    <cellStyle name="Monétaire_!!!GO" xfId="205"/>
    <cellStyle name="Monetario" xfId="206"/>
    <cellStyle name="Multiple" xfId="207"/>
    <cellStyle name="Multiple [0]" xfId="208"/>
    <cellStyle name="Multiple [1]" xfId="209"/>
    <cellStyle name="Multiple_Book2" xfId="210"/>
    <cellStyle name="Neutral" xfId="211"/>
    <cellStyle name="new_section" xfId="212"/>
    <cellStyle name="no dec" xfId="213"/>
    <cellStyle name="Normal - Style1" xfId="214"/>
    <cellStyle name="NorV_x0002_Ã_x0012_ ìÀ _x0012__x0000_‚_x0000_ _x001D_Nance_Daily Compliance" xfId="215"/>
    <cellStyle name="Note" xfId="216"/>
    <cellStyle name="Notiz" xfId="217"/>
    <cellStyle name="nplosion" xfId="218"/>
    <cellStyle name="Number_no_line" xfId="219"/>
    <cellStyle name="nVision" xfId="220"/>
    <cellStyle name="Œ…‹æØ‚è [0.00]_Region Orders (2)" xfId="221"/>
    <cellStyle name="Œ…‹æØ‚è_Region Orders (2)" xfId="222"/>
    <cellStyle name="Output" xfId="223"/>
    <cellStyle name="Page Heading" xfId="224"/>
    <cellStyle name="Page Heading Large" xfId="225"/>
    <cellStyle name="Page Heading Small" xfId="226"/>
    <cellStyle name="per.style" xfId="227"/>
    <cellStyle name="Percent" xfId="228"/>
    <cellStyle name="Percent (0)" xfId="229"/>
    <cellStyle name="Percent (LTV, DSC)" xfId="230"/>
    <cellStyle name="Percent [0]" xfId="231"/>
    <cellStyle name="Percent [1]" xfId="232"/>
    <cellStyle name="Percent [2]" xfId="233"/>
    <cellStyle name="Percent Hard" xfId="234"/>
    <cellStyle name="Pool/Single" xfId="235"/>
    <cellStyle name="Porcentaje" xfId="236"/>
    <cellStyle name="pricing" xfId="237"/>
    <cellStyle name="PSChar" xfId="238"/>
    <cellStyle name="PSDate" xfId="239"/>
    <cellStyle name="PSDec" xfId="240"/>
    <cellStyle name="PSHeading" xfId="241"/>
    <cellStyle name="PSInt" xfId="242"/>
    <cellStyle name="PSSpacer" xfId="243"/>
    <cellStyle name="R01A" xfId="244"/>
    <cellStyle name="R01B" xfId="245"/>
    <cellStyle name="R02A" xfId="246"/>
    <cellStyle name="Red Text" xfId="247"/>
    <cellStyle name="RevList" xfId="248"/>
    <cellStyle name="RM" xfId="249"/>
    <cellStyle name="row_bold_line" xfId="250"/>
    <cellStyle name="Row_Number" xfId="251"/>
    <cellStyle name="Schlecht" xfId="252"/>
    <cellStyle name="Shaded" xfId="253"/>
    <cellStyle name="Size" xfId="254"/>
    <cellStyle name="Source" xfId="255"/>
    <cellStyle name="Status" xfId="256"/>
    <cellStyle name="Subtotal" xfId="257"/>
    <cellStyle name="superscript" xfId="258"/>
    <cellStyle name="Tabellentext" xfId="259"/>
    <cellStyle name="Table Col Head" xfId="260"/>
    <cellStyle name="Table Sub Head" xfId="261"/>
    <cellStyle name="Table Title" xfId="262"/>
    <cellStyle name="Table Units" xfId="263"/>
    <cellStyle name="table_body_text" xfId="264"/>
    <cellStyle name="Term" xfId="265"/>
    <cellStyle name="Text_no_line" xfId="266"/>
    <cellStyle name="Tickmark" xfId="267"/>
    <cellStyle name="Title" xfId="268"/>
    <cellStyle name="TopGrey" xfId="269"/>
    <cellStyle name="Total" xfId="270"/>
    <cellStyle name="Überschrift" xfId="271"/>
    <cellStyle name="Überschrift 1" xfId="272"/>
    <cellStyle name="Überschrift 2" xfId="273"/>
    <cellStyle name="Überschrift 3" xfId="274"/>
    <cellStyle name="Überschrift 4" xfId="275"/>
    <cellStyle name="Undefiniert" xfId="276"/>
    <cellStyle name="Verknüpfte Zelle" xfId="277"/>
    <cellStyle name="Warnender Text" xfId="278"/>
    <cellStyle name="Warning Text" xfId="279"/>
    <cellStyle name="Year" xfId="280"/>
    <cellStyle name="Zelle überprüfen" xfId="281"/>
    <cellStyle name="標準_Book4" xfId="28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D0E2D"/>
      <rgbColor rgb="006AA94E"/>
      <rgbColor rgb="00255B89"/>
      <rgbColor rgb="00FFFF00"/>
      <rgbColor rgb="00FF00FF"/>
      <rgbColor rgb="0000FFFF"/>
      <rgbColor rgb="00800000"/>
      <rgbColor rgb="00008000"/>
      <rgbColor rgb="00003868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0000"/>
      <rgbColor rgb="00008080"/>
      <rgbColor rgb="000000FF"/>
      <rgbColor rgb="007898B3"/>
      <rgbColor rgb="00CCFFFF"/>
      <rgbColor rgb="00CCFFCC"/>
      <rgbColor rgb="00FFFF99"/>
      <rgbColor rgb="00B2C2D1"/>
      <rgbColor rgb="009D0E2D"/>
      <rgbColor rgb="00DDDDDD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7"/>
  <sheetViews>
    <sheetView showGridLines="0" tabSelected="1" zoomScale="80" zoomScaleNormal="8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36.8515625" style="1" customWidth="1"/>
    <col min="3" max="3" width="14.7109375" style="1" customWidth="1"/>
    <col min="4" max="7" width="14.7109375" style="1" hidden="1" customWidth="1" outlineLevel="1"/>
    <col min="8" max="8" width="14.7109375" style="1" customWidth="1" collapsed="1"/>
    <col min="9" max="12" width="14.7109375" style="1" hidden="1" customWidth="1" outlineLevel="1"/>
    <col min="13" max="13" width="14.7109375" style="1" customWidth="1" collapsed="1"/>
    <col min="14" max="23" width="14.7109375" style="1" customWidth="1"/>
    <col min="24" max="16384" width="1.7109375" style="1" customWidth="1"/>
  </cols>
  <sheetData>
    <row r="1" spans="1:24" s="5" customFormat="1" ht="19.5" customHeight="1">
      <c r="A1" s="2"/>
      <c r="B1" s="258" t="s">
        <v>19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187"/>
    </row>
    <row r="2" spans="1:24" s="5" customFormat="1" ht="19.5" customHeight="1">
      <c r="A2" s="6"/>
      <c r="B2" s="259"/>
      <c r="C2" s="61">
        <v>2004</v>
      </c>
      <c r="D2" s="7" t="s">
        <v>11</v>
      </c>
      <c r="E2" s="7" t="s">
        <v>12</v>
      </c>
      <c r="F2" s="7" t="s">
        <v>13</v>
      </c>
      <c r="G2" s="7" t="s">
        <v>14</v>
      </c>
      <c r="H2" s="8">
        <v>2005</v>
      </c>
      <c r="I2" s="7" t="s">
        <v>15</v>
      </c>
      <c r="J2" s="7" t="s">
        <v>16</v>
      </c>
      <c r="K2" s="7" t="s">
        <v>17</v>
      </c>
      <c r="L2" s="7" t="s">
        <v>18</v>
      </c>
      <c r="M2" s="8">
        <v>2006</v>
      </c>
      <c r="N2" s="7" t="s">
        <v>57</v>
      </c>
      <c r="O2" s="7" t="s">
        <v>103</v>
      </c>
      <c r="P2" s="7" t="s">
        <v>105</v>
      </c>
      <c r="Q2" s="7" t="s">
        <v>106</v>
      </c>
      <c r="R2" s="8">
        <v>2007</v>
      </c>
      <c r="S2" s="7" t="s">
        <v>110</v>
      </c>
      <c r="T2" s="7" t="s">
        <v>154</v>
      </c>
      <c r="U2" s="7" t="s">
        <v>155</v>
      </c>
      <c r="V2" s="7" t="s">
        <v>156</v>
      </c>
      <c r="W2" s="8">
        <v>2008</v>
      </c>
      <c r="X2" s="186"/>
    </row>
    <row r="3" spans="1:24" s="11" customFormat="1" ht="15.75" customHeight="1">
      <c r="A3" s="10"/>
      <c r="B3" s="10"/>
      <c r="C3" s="221" t="s">
        <v>185</v>
      </c>
      <c r="D3" s="221" t="s">
        <v>185</v>
      </c>
      <c r="E3" s="221" t="s">
        <v>185</v>
      </c>
      <c r="F3" s="221" t="s">
        <v>185</v>
      </c>
      <c r="G3" s="221" t="s">
        <v>185</v>
      </c>
      <c r="H3" s="221" t="s">
        <v>185</v>
      </c>
      <c r="I3" s="221" t="s">
        <v>185</v>
      </c>
      <c r="J3" s="221" t="s">
        <v>185</v>
      </c>
      <c r="K3" s="221" t="s">
        <v>185</v>
      </c>
      <c r="L3" s="221" t="s">
        <v>185</v>
      </c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16.5" thickBot="1">
      <c r="A4" s="10"/>
      <c r="B4" s="12" t="s">
        <v>20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24" ht="17.25" customHeight="1" thickTop="1">
      <c r="A5" s="10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1:24" ht="17.25" customHeight="1">
      <c r="A6" s="10"/>
      <c r="B6" s="16" t="s">
        <v>101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ht="17.25" customHeight="1">
      <c r="A7" s="10"/>
      <c r="B7" s="18" t="s">
        <v>21</v>
      </c>
      <c r="C7" s="19">
        <v>7516</v>
      </c>
      <c r="D7" s="19">
        <v>1890</v>
      </c>
      <c r="E7" s="19">
        <v>2095</v>
      </c>
      <c r="F7" s="19">
        <v>1627</v>
      </c>
      <c r="G7" s="19">
        <v>1306</v>
      </c>
      <c r="H7" s="19">
        <f>SUM(D7:G7)</f>
        <v>6918</v>
      </c>
      <c r="I7" s="19">
        <v>1666</v>
      </c>
      <c r="J7" s="19">
        <v>1866</v>
      </c>
      <c r="K7" s="19">
        <v>1607</v>
      </c>
      <c r="L7" s="19">
        <v>1427</v>
      </c>
      <c r="M7" s="19">
        <v>6565</v>
      </c>
      <c r="N7" s="19">
        <v>2088</v>
      </c>
      <c r="O7" s="19">
        <v>2246</v>
      </c>
      <c r="P7" s="19">
        <v>1955</v>
      </c>
      <c r="Q7" s="19">
        <v>2153</v>
      </c>
      <c r="R7" s="19">
        <f>SUM(N7:Q7)</f>
        <v>8442</v>
      </c>
      <c r="S7" s="19">
        <v>2102</v>
      </c>
      <c r="T7" s="19">
        <v>1858</v>
      </c>
      <c r="U7" s="19">
        <v>1920</v>
      </c>
      <c r="V7" s="19">
        <v>2656</v>
      </c>
      <c r="W7" s="19">
        <f>SUM(S7:V7)</f>
        <v>8536</v>
      </c>
      <c r="X7" s="171"/>
    </row>
    <row r="8" spans="1:24" s="25" customFormat="1" ht="17.25" customHeight="1">
      <c r="A8" s="10"/>
      <c r="B8" s="21" t="s">
        <v>22</v>
      </c>
      <c r="C8" s="22">
        <v>13323</v>
      </c>
      <c r="D8" s="22">
        <v>3184</v>
      </c>
      <c r="E8" s="22">
        <v>3402</v>
      </c>
      <c r="F8" s="22">
        <v>3693</v>
      </c>
      <c r="G8" s="22">
        <v>4044</v>
      </c>
      <c r="H8" s="22">
        <f aca="true" t="shared" si="0" ref="H8:H25">SUM(D8:G8)</f>
        <v>14323</v>
      </c>
      <c r="I8" s="22">
        <v>4234</v>
      </c>
      <c r="J8" s="22">
        <v>4425</v>
      </c>
      <c r="K8" s="22">
        <v>3919</v>
      </c>
      <c r="L8" s="22">
        <v>5069</v>
      </c>
      <c r="M8" s="22">
        <v>17191</v>
      </c>
      <c r="N8" s="22">
        <v>4852</v>
      </c>
      <c r="O8" s="22">
        <v>5133</v>
      </c>
      <c r="P8" s="22">
        <v>4163</v>
      </c>
      <c r="Q8" s="22">
        <v>4781</v>
      </c>
      <c r="R8" s="22">
        <f aca="true" t="shared" si="1" ref="R8:R15">SUM(N8:Q8)</f>
        <v>18929</v>
      </c>
      <c r="S8" s="22">
        <v>3844</v>
      </c>
      <c r="T8" s="22">
        <v>4114</v>
      </c>
      <c r="U8" s="22">
        <v>3673</v>
      </c>
      <c r="V8" s="22">
        <v>3181</v>
      </c>
      <c r="W8" s="22">
        <f aca="true" t="shared" si="2" ref="W8:W25">SUM(S8:V8)</f>
        <v>14812</v>
      </c>
      <c r="X8" s="172"/>
    </row>
    <row r="9" spans="1:24" s="25" customFormat="1" ht="17.25" customHeight="1">
      <c r="A9" s="10"/>
      <c r="B9" s="21" t="s">
        <v>23</v>
      </c>
      <c r="C9" s="22">
        <v>3675</v>
      </c>
      <c r="D9" s="22">
        <v>1682</v>
      </c>
      <c r="E9" s="22">
        <v>643</v>
      </c>
      <c r="F9" s="22">
        <v>2023</v>
      </c>
      <c r="G9" s="22">
        <v>1286</v>
      </c>
      <c r="H9" s="22">
        <f t="shared" si="0"/>
        <v>5634</v>
      </c>
      <c r="I9" s="22">
        <v>3408</v>
      </c>
      <c r="J9" s="22">
        <v>1371</v>
      </c>
      <c r="K9" s="22">
        <v>1693</v>
      </c>
      <c r="L9" s="22">
        <v>2956</v>
      </c>
      <c r="M9" s="22">
        <v>9427</v>
      </c>
      <c r="N9" s="22">
        <v>3215</v>
      </c>
      <c r="O9" s="22">
        <v>3811</v>
      </c>
      <c r="P9" s="22">
        <v>-159</v>
      </c>
      <c r="Q9" s="22">
        <v>-721</v>
      </c>
      <c r="R9" s="22">
        <f t="shared" si="1"/>
        <v>6146</v>
      </c>
      <c r="S9" s="22">
        <v>-1777</v>
      </c>
      <c r="T9" s="22">
        <v>899</v>
      </c>
      <c r="U9" s="22">
        <v>-2266</v>
      </c>
      <c r="V9" s="22">
        <v>-6736</v>
      </c>
      <c r="W9" s="22">
        <f t="shared" si="2"/>
        <v>-9880</v>
      </c>
      <c r="X9" s="172"/>
    </row>
    <row r="10" spans="1:24" s="25" customFormat="1" ht="17.25" customHeight="1">
      <c r="A10" s="10"/>
      <c r="B10" s="26" t="s">
        <v>24</v>
      </c>
      <c r="C10" s="17">
        <v>2519</v>
      </c>
      <c r="D10" s="17">
        <v>627</v>
      </c>
      <c r="E10" s="17">
        <v>1277</v>
      </c>
      <c r="F10" s="17">
        <v>780</v>
      </c>
      <c r="G10" s="17">
        <v>930</v>
      </c>
      <c r="H10" s="17">
        <f t="shared" si="0"/>
        <v>3614</v>
      </c>
      <c r="I10" s="17">
        <v>1617</v>
      </c>
      <c r="J10" s="17">
        <v>1126</v>
      </c>
      <c r="K10" s="17">
        <v>857</v>
      </c>
      <c r="L10" s="17">
        <v>1362</v>
      </c>
      <c r="M10" s="17">
        <v>4960</v>
      </c>
      <c r="N10" s="17">
        <v>1338</v>
      </c>
      <c r="O10" s="17">
        <v>1735</v>
      </c>
      <c r="P10" s="17">
        <v>811</v>
      </c>
      <c r="Q10" s="17">
        <v>1920</v>
      </c>
      <c r="R10" s="17">
        <f t="shared" si="1"/>
        <v>5804</v>
      </c>
      <c r="S10" s="17">
        <v>-1167</v>
      </c>
      <c r="T10" s="17">
        <v>1179</v>
      </c>
      <c r="U10" s="17">
        <v>-643</v>
      </c>
      <c r="V10" s="17">
        <v>-3569</v>
      </c>
      <c r="W10" s="17">
        <f t="shared" si="2"/>
        <v>-4200</v>
      </c>
      <c r="X10" s="173"/>
    </row>
    <row r="11" spans="1:24" ht="17.25" customHeight="1" thickBot="1">
      <c r="A11" s="10"/>
      <c r="B11" s="28" t="s">
        <v>25</v>
      </c>
      <c r="C11" s="29">
        <f>SUM(C7:C10)</f>
        <v>27033</v>
      </c>
      <c r="D11" s="29">
        <f>SUM(D7:D10)</f>
        <v>7383</v>
      </c>
      <c r="E11" s="29">
        <f>SUM(E7:E10)</f>
        <v>7417</v>
      </c>
      <c r="F11" s="29">
        <f>SUM(F7:F10)</f>
        <v>8123</v>
      </c>
      <c r="G11" s="29">
        <f>SUM(G7:G10)</f>
        <v>7566</v>
      </c>
      <c r="H11" s="29">
        <f t="shared" si="0"/>
        <v>30489</v>
      </c>
      <c r="I11" s="29">
        <f aca="true" t="shared" si="3" ref="I11:Q11">SUM(I7:I10)</f>
        <v>10925</v>
      </c>
      <c r="J11" s="29">
        <f t="shared" si="3"/>
        <v>8788</v>
      </c>
      <c r="K11" s="29">
        <f t="shared" si="3"/>
        <v>8076</v>
      </c>
      <c r="L11" s="29">
        <f t="shared" si="3"/>
        <v>10814</v>
      </c>
      <c r="M11" s="29">
        <f t="shared" si="3"/>
        <v>38143</v>
      </c>
      <c r="N11" s="29">
        <f t="shared" si="3"/>
        <v>11493</v>
      </c>
      <c r="O11" s="29">
        <f t="shared" si="3"/>
        <v>12925</v>
      </c>
      <c r="P11" s="29">
        <f t="shared" si="3"/>
        <v>6770</v>
      </c>
      <c r="Q11" s="29">
        <f t="shared" si="3"/>
        <v>8133</v>
      </c>
      <c r="R11" s="29">
        <f t="shared" si="1"/>
        <v>39321</v>
      </c>
      <c r="S11" s="29">
        <f>SUM(S7:S10)</f>
        <v>3002</v>
      </c>
      <c r="T11" s="29">
        <f>SUM(T7:T10)</f>
        <v>8050</v>
      </c>
      <c r="U11" s="29">
        <f>SUM(U7:U10)</f>
        <v>2684</v>
      </c>
      <c r="V11" s="29">
        <f>SUM(V7:V10)</f>
        <v>-4468</v>
      </c>
      <c r="W11" s="29">
        <f t="shared" si="2"/>
        <v>9268</v>
      </c>
      <c r="X11" s="62"/>
    </row>
    <row r="12" spans="1:24" ht="17.25" customHeight="1" thickBot="1">
      <c r="A12" s="10"/>
      <c r="B12" s="30" t="s">
        <v>26</v>
      </c>
      <c r="C12" s="31">
        <v>83</v>
      </c>
      <c r="D12" s="31">
        <v>-34</v>
      </c>
      <c r="E12" s="31">
        <v>-30</v>
      </c>
      <c r="F12" s="31">
        <v>-46</v>
      </c>
      <c r="G12" s="31">
        <v>-34</v>
      </c>
      <c r="H12" s="31">
        <f t="shared" si="0"/>
        <v>-144</v>
      </c>
      <c r="I12" s="31">
        <v>-61</v>
      </c>
      <c r="J12" s="31">
        <v>10</v>
      </c>
      <c r="K12" s="31">
        <v>-40</v>
      </c>
      <c r="L12" s="31">
        <v>-20</v>
      </c>
      <c r="M12" s="31">
        <v>-111</v>
      </c>
      <c r="N12" s="31">
        <v>53</v>
      </c>
      <c r="O12" s="31">
        <v>-20</v>
      </c>
      <c r="P12" s="31">
        <v>4</v>
      </c>
      <c r="Q12" s="31">
        <v>203</v>
      </c>
      <c r="R12" s="31">
        <f t="shared" si="1"/>
        <v>240</v>
      </c>
      <c r="S12" s="31">
        <v>151</v>
      </c>
      <c r="T12" s="31">
        <v>45</v>
      </c>
      <c r="U12" s="31">
        <v>131</v>
      </c>
      <c r="V12" s="31">
        <v>486</v>
      </c>
      <c r="W12" s="31">
        <f t="shared" si="2"/>
        <v>813</v>
      </c>
      <c r="X12" s="174"/>
    </row>
    <row r="13" spans="1:24" ht="17.25" customHeight="1">
      <c r="A13" s="10"/>
      <c r="B13" s="26" t="s">
        <v>27</v>
      </c>
      <c r="C13" s="32">
        <v>11951</v>
      </c>
      <c r="D13" s="32">
        <v>3296</v>
      </c>
      <c r="E13" s="32">
        <v>3099</v>
      </c>
      <c r="F13" s="32">
        <v>3595</v>
      </c>
      <c r="G13" s="32">
        <v>3984</v>
      </c>
      <c r="H13" s="32">
        <f t="shared" si="0"/>
        <v>13974</v>
      </c>
      <c r="I13" s="32">
        <v>4473</v>
      </c>
      <c r="J13" s="32">
        <v>3697</v>
      </c>
      <c r="K13" s="32">
        <v>3427</v>
      </c>
      <c r="L13" s="32">
        <v>4100</v>
      </c>
      <c r="M13" s="32">
        <v>15520</v>
      </c>
      <c r="N13" s="32">
        <v>4921</v>
      </c>
      <c r="O13" s="32">
        <v>5380</v>
      </c>
      <c r="P13" s="32">
        <v>2361</v>
      </c>
      <c r="Q13" s="32">
        <v>3436</v>
      </c>
      <c r="R13" s="32">
        <f t="shared" si="1"/>
        <v>16098</v>
      </c>
      <c r="S13" s="32">
        <v>3232</v>
      </c>
      <c r="T13" s="32">
        <v>4044</v>
      </c>
      <c r="U13" s="32">
        <v>2951</v>
      </c>
      <c r="V13" s="32">
        <v>3027</v>
      </c>
      <c r="W13" s="32">
        <f t="shared" si="2"/>
        <v>13254</v>
      </c>
      <c r="X13" s="175"/>
    </row>
    <row r="14" spans="1:24" s="25" customFormat="1" ht="17.25" customHeight="1">
      <c r="A14" s="10"/>
      <c r="B14" s="153" t="s">
        <v>28</v>
      </c>
      <c r="C14" s="188">
        <v>5916</v>
      </c>
      <c r="D14" s="188">
        <v>1289</v>
      </c>
      <c r="E14" s="188">
        <v>2503</v>
      </c>
      <c r="F14" s="188">
        <v>1563</v>
      </c>
      <c r="G14" s="188">
        <v>2023</v>
      </c>
      <c r="H14" s="188">
        <f t="shared" si="0"/>
        <v>7378</v>
      </c>
      <c r="I14" s="188">
        <v>1622</v>
      </c>
      <c r="J14" s="188">
        <v>1352</v>
      </c>
      <c r="K14" s="188">
        <v>1656</v>
      </c>
      <c r="L14" s="188">
        <v>1815</v>
      </c>
      <c r="M14" s="188">
        <v>6324</v>
      </c>
      <c r="N14" s="188">
        <v>1511</v>
      </c>
      <c r="O14" s="188">
        <v>1593</v>
      </c>
      <c r="P14" s="188">
        <v>1715</v>
      </c>
      <c r="Q14" s="188">
        <v>2014</v>
      </c>
      <c r="R14" s="188">
        <f t="shared" si="1"/>
        <v>6833</v>
      </c>
      <c r="S14" s="188">
        <v>1569</v>
      </c>
      <c r="T14" s="188">
        <v>1537</v>
      </c>
      <c r="U14" s="188">
        <v>1930</v>
      </c>
      <c r="V14" s="188">
        <v>2773</v>
      </c>
      <c r="W14" s="188">
        <f t="shared" si="2"/>
        <v>7809</v>
      </c>
      <c r="X14" s="185"/>
    </row>
    <row r="15" spans="1:24" ht="17.25" customHeight="1">
      <c r="A15" s="10"/>
      <c r="B15" s="202" t="s">
        <v>29</v>
      </c>
      <c r="C15" s="203">
        <v>1714</v>
      </c>
      <c r="D15" s="203">
        <v>431</v>
      </c>
      <c r="E15" s="203">
        <v>442</v>
      </c>
      <c r="F15" s="203">
        <v>473</v>
      </c>
      <c r="G15" s="203">
        <v>534</v>
      </c>
      <c r="H15" s="203">
        <f t="shared" si="0"/>
        <v>1880</v>
      </c>
      <c r="I15" s="203">
        <v>543</v>
      </c>
      <c r="J15" s="203">
        <v>551</v>
      </c>
      <c r="K15" s="203">
        <v>573</v>
      </c>
      <c r="L15" s="203">
        <v>605</v>
      </c>
      <c r="M15" s="203">
        <v>2091</v>
      </c>
      <c r="N15" s="203">
        <v>560</v>
      </c>
      <c r="O15" s="203">
        <v>585</v>
      </c>
      <c r="P15" s="203">
        <v>620</v>
      </c>
      <c r="Q15" s="203">
        <v>645</v>
      </c>
      <c r="R15" s="203">
        <f t="shared" si="1"/>
        <v>2410</v>
      </c>
      <c r="S15" s="203">
        <v>588</v>
      </c>
      <c r="T15" s="203">
        <v>575</v>
      </c>
      <c r="U15" s="203">
        <v>538</v>
      </c>
      <c r="V15" s="203">
        <v>593</v>
      </c>
      <c r="W15" s="203">
        <f t="shared" si="2"/>
        <v>2294</v>
      </c>
      <c r="X15" s="204"/>
    </row>
    <row r="16" spans="1:24" s="25" customFormat="1" ht="17.25" customHeight="1">
      <c r="A16" s="10"/>
      <c r="B16" s="26" t="s">
        <v>30</v>
      </c>
      <c r="C16" s="17">
        <f>+C14+C15</f>
        <v>7630</v>
      </c>
      <c r="D16" s="17">
        <f>+D14+D15</f>
        <v>1720</v>
      </c>
      <c r="E16" s="17">
        <f>+E14+E15</f>
        <v>2945</v>
      </c>
      <c r="F16" s="17">
        <f>+F14+F15</f>
        <v>2036</v>
      </c>
      <c r="G16" s="17">
        <f>+G14+G15</f>
        <v>2557</v>
      </c>
      <c r="H16" s="17">
        <f t="shared" si="0"/>
        <v>9258</v>
      </c>
      <c r="I16" s="17">
        <f aca="true" t="shared" si="4" ref="I16:Q16">+I14+I15</f>
        <v>2165</v>
      </c>
      <c r="J16" s="17">
        <f t="shared" si="4"/>
        <v>1903</v>
      </c>
      <c r="K16" s="17">
        <f t="shared" si="4"/>
        <v>2229</v>
      </c>
      <c r="L16" s="17">
        <f t="shared" si="4"/>
        <v>2420</v>
      </c>
      <c r="M16" s="17">
        <f t="shared" si="4"/>
        <v>8415</v>
      </c>
      <c r="N16" s="17">
        <f t="shared" si="4"/>
        <v>2071</v>
      </c>
      <c r="O16" s="17">
        <f t="shared" si="4"/>
        <v>2178</v>
      </c>
      <c r="P16" s="17">
        <f t="shared" si="4"/>
        <v>2335</v>
      </c>
      <c r="Q16" s="17">
        <f t="shared" si="4"/>
        <v>2659</v>
      </c>
      <c r="R16" s="17">
        <f aca="true" t="shared" si="5" ref="R16:R25">SUM(N16:Q16)</f>
        <v>9243</v>
      </c>
      <c r="S16" s="17">
        <f>+S14+S15</f>
        <v>2157</v>
      </c>
      <c r="T16" s="17">
        <f>+T14+T15</f>
        <v>2112</v>
      </c>
      <c r="U16" s="17">
        <f>+U14+U15</f>
        <v>2468</v>
      </c>
      <c r="V16" s="17">
        <f>+V14+V15</f>
        <v>3366</v>
      </c>
      <c r="W16" s="17">
        <f t="shared" si="2"/>
        <v>10103</v>
      </c>
      <c r="X16" s="65"/>
    </row>
    <row r="17" spans="1:24" ht="17.25" customHeight="1" thickBot="1">
      <c r="A17" s="10"/>
      <c r="B17" s="38" t="s">
        <v>31</v>
      </c>
      <c r="C17" s="29">
        <f>+C13+C16</f>
        <v>19581</v>
      </c>
      <c r="D17" s="29">
        <f>+D13+D16</f>
        <v>5016</v>
      </c>
      <c r="E17" s="29">
        <f>+E13+E16</f>
        <v>6044</v>
      </c>
      <c r="F17" s="29">
        <f>+F13+F16</f>
        <v>5631</v>
      </c>
      <c r="G17" s="29">
        <f>+G13+G16</f>
        <v>6541</v>
      </c>
      <c r="H17" s="29">
        <f t="shared" si="0"/>
        <v>23232</v>
      </c>
      <c r="I17" s="29">
        <f aca="true" t="shared" si="6" ref="I17:Q17">+I13+I16</f>
        <v>6638</v>
      </c>
      <c r="J17" s="29">
        <f t="shared" si="6"/>
        <v>5600</v>
      </c>
      <c r="K17" s="29">
        <f t="shared" si="6"/>
        <v>5656</v>
      </c>
      <c r="L17" s="29">
        <f t="shared" si="6"/>
        <v>6520</v>
      </c>
      <c r="M17" s="29">
        <f t="shared" si="6"/>
        <v>23935</v>
      </c>
      <c r="N17" s="29">
        <f t="shared" si="6"/>
        <v>6992</v>
      </c>
      <c r="O17" s="29">
        <f t="shared" si="6"/>
        <v>7558</v>
      </c>
      <c r="P17" s="29">
        <f t="shared" si="6"/>
        <v>4696</v>
      </c>
      <c r="Q17" s="29">
        <f t="shared" si="6"/>
        <v>6095</v>
      </c>
      <c r="R17" s="29">
        <f t="shared" si="5"/>
        <v>25341</v>
      </c>
      <c r="S17" s="29">
        <f>+S13+S16</f>
        <v>5389</v>
      </c>
      <c r="T17" s="29">
        <f>+T13+T16</f>
        <v>6156</v>
      </c>
      <c r="U17" s="29">
        <f>+U13+U16</f>
        <v>5419</v>
      </c>
      <c r="V17" s="29">
        <f>+V13+V16</f>
        <v>6393</v>
      </c>
      <c r="W17" s="29">
        <f t="shared" si="2"/>
        <v>23357</v>
      </c>
      <c r="X17" s="62"/>
    </row>
    <row r="18" spans="1:24" ht="26.25" thickBot="1">
      <c r="A18" s="10"/>
      <c r="B18" s="189" t="s">
        <v>157</v>
      </c>
      <c r="C18" s="31">
        <f>+C11-C12-C17</f>
        <v>7369</v>
      </c>
      <c r="D18" s="31">
        <f>+D11-D12-D17</f>
        <v>2401</v>
      </c>
      <c r="E18" s="31">
        <f>+E11-E12-E17</f>
        <v>1403</v>
      </c>
      <c r="F18" s="31">
        <f>+F11-F12-F17</f>
        <v>2538</v>
      </c>
      <c r="G18" s="31">
        <f>+G11-G12-G17</f>
        <v>1059</v>
      </c>
      <c r="H18" s="31">
        <f t="shared" si="0"/>
        <v>7401</v>
      </c>
      <c r="I18" s="31">
        <f aca="true" t="shared" si="7" ref="I18:Q18">+I11-I12-I17</f>
        <v>4348</v>
      </c>
      <c r="J18" s="31">
        <f t="shared" si="7"/>
        <v>3178</v>
      </c>
      <c r="K18" s="31">
        <f t="shared" si="7"/>
        <v>2460</v>
      </c>
      <c r="L18" s="31">
        <f t="shared" si="7"/>
        <v>4314</v>
      </c>
      <c r="M18" s="31">
        <f t="shared" si="7"/>
        <v>14319</v>
      </c>
      <c r="N18" s="31">
        <f t="shared" si="7"/>
        <v>4448</v>
      </c>
      <c r="O18" s="31">
        <f t="shared" si="7"/>
        <v>5387</v>
      </c>
      <c r="P18" s="31">
        <f t="shared" si="7"/>
        <v>2070</v>
      </c>
      <c r="Q18" s="31">
        <f t="shared" si="7"/>
        <v>1835</v>
      </c>
      <c r="R18" s="31">
        <f t="shared" si="5"/>
        <v>13740</v>
      </c>
      <c r="S18" s="31">
        <f>+S11-S12-S17</f>
        <v>-2538</v>
      </c>
      <c r="T18" s="31">
        <f>+T11-T12-T17</f>
        <v>1849</v>
      </c>
      <c r="U18" s="31">
        <f>+U11-U12-U17</f>
        <v>-2866</v>
      </c>
      <c r="V18" s="31">
        <f>+V11-V12-V17</f>
        <v>-11347</v>
      </c>
      <c r="W18" s="31">
        <f t="shared" si="2"/>
        <v>-14902</v>
      </c>
      <c r="X18" s="63"/>
    </row>
    <row r="19" spans="1:24" s="25" customFormat="1" ht="17.25" customHeight="1">
      <c r="A19" s="10"/>
      <c r="B19" s="26" t="s">
        <v>151</v>
      </c>
      <c r="C19" s="32">
        <v>1293</v>
      </c>
      <c r="D19" s="32">
        <v>495</v>
      </c>
      <c r="E19" s="32">
        <v>28</v>
      </c>
      <c r="F19" s="32">
        <v>512</v>
      </c>
      <c r="G19" s="32">
        <v>-108</v>
      </c>
      <c r="H19" s="32">
        <f t="shared" si="0"/>
        <v>927</v>
      </c>
      <c r="I19" s="32">
        <v>715</v>
      </c>
      <c r="J19" s="32">
        <v>502</v>
      </c>
      <c r="K19" s="32">
        <v>367</v>
      </c>
      <c r="L19" s="32">
        <v>805</v>
      </c>
      <c r="M19" s="32">
        <v>2394</v>
      </c>
      <c r="N19" s="32">
        <v>815</v>
      </c>
      <c r="O19" s="32">
        <v>863</v>
      </c>
      <c r="P19" s="32">
        <v>-23</v>
      </c>
      <c r="Q19" s="32">
        <v>-407</v>
      </c>
      <c r="R19" s="32">
        <f t="shared" si="5"/>
        <v>1248</v>
      </c>
      <c r="S19" s="32">
        <v>-458</v>
      </c>
      <c r="T19" s="32">
        <v>300</v>
      </c>
      <c r="U19" s="32">
        <v>-1263</v>
      </c>
      <c r="V19" s="32">
        <v>-3175</v>
      </c>
      <c r="W19" s="32">
        <f t="shared" si="2"/>
        <v>-4596</v>
      </c>
      <c r="X19" s="175"/>
    </row>
    <row r="20" spans="1:24" s="25" customFormat="1" ht="17.25" customHeight="1">
      <c r="A20" s="10"/>
      <c r="B20" s="36" t="s">
        <v>33</v>
      </c>
      <c r="C20" s="37">
        <v>1080</v>
      </c>
      <c r="D20" s="37">
        <v>276</v>
      </c>
      <c r="E20" s="37">
        <v>692</v>
      </c>
      <c r="F20" s="37">
        <v>490</v>
      </c>
      <c r="G20" s="37">
        <v>490</v>
      </c>
      <c r="H20" s="37">
        <f t="shared" si="0"/>
        <v>1948</v>
      </c>
      <c r="I20" s="37">
        <v>1291</v>
      </c>
      <c r="J20" s="37">
        <v>804</v>
      </c>
      <c r="K20" s="37">
        <v>625</v>
      </c>
      <c r="L20" s="37">
        <v>910</v>
      </c>
      <c r="M20" s="37">
        <v>3630</v>
      </c>
      <c r="N20" s="37">
        <v>925</v>
      </c>
      <c r="O20" s="37">
        <v>1335</v>
      </c>
      <c r="P20" s="37">
        <v>766</v>
      </c>
      <c r="Q20" s="37">
        <v>1712</v>
      </c>
      <c r="R20" s="37">
        <f t="shared" si="5"/>
        <v>4738</v>
      </c>
      <c r="S20" s="37">
        <v>74</v>
      </c>
      <c r="T20" s="37">
        <v>329</v>
      </c>
      <c r="U20" s="37">
        <v>-336</v>
      </c>
      <c r="V20" s="37">
        <v>-2686</v>
      </c>
      <c r="W20" s="37">
        <f t="shared" si="2"/>
        <v>-2619</v>
      </c>
      <c r="X20" s="177"/>
    </row>
    <row r="21" spans="1:24" ht="29.25" customHeight="1" thickBot="1">
      <c r="A21" s="10"/>
      <c r="B21" s="190" t="s">
        <v>158</v>
      </c>
      <c r="C21" s="29">
        <f>+C18-C19-C20</f>
        <v>4996</v>
      </c>
      <c r="D21" s="29">
        <f aca="true" t="shared" si="8" ref="D21:I21">+D18-D19-D20</f>
        <v>1630</v>
      </c>
      <c r="E21" s="29">
        <f t="shared" si="8"/>
        <v>683</v>
      </c>
      <c r="F21" s="29">
        <f t="shared" si="8"/>
        <v>1536</v>
      </c>
      <c r="G21" s="29">
        <f t="shared" si="8"/>
        <v>677</v>
      </c>
      <c r="H21" s="29">
        <f t="shared" si="0"/>
        <v>4526</v>
      </c>
      <c r="I21" s="29">
        <f t="shared" si="8"/>
        <v>2342</v>
      </c>
      <c r="J21" s="29">
        <f aca="true" t="shared" si="9" ref="J21:Q21">+J18-J19-J20</f>
        <v>1872</v>
      </c>
      <c r="K21" s="29">
        <f t="shared" si="9"/>
        <v>1468</v>
      </c>
      <c r="L21" s="29">
        <f t="shared" si="9"/>
        <v>2599</v>
      </c>
      <c r="M21" s="29">
        <f t="shared" si="9"/>
        <v>8295</v>
      </c>
      <c r="N21" s="29">
        <f t="shared" si="9"/>
        <v>2708</v>
      </c>
      <c r="O21" s="29">
        <f t="shared" si="9"/>
        <v>3189</v>
      </c>
      <c r="P21" s="29">
        <f t="shared" si="9"/>
        <v>1327</v>
      </c>
      <c r="Q21" s="29">
        <f t="shared" si="9"/>
        <v>530</v>
      </c>
      <c r="R21" s="29">
        <f t="shared" si="5"/>
        <v>7754</v>
      </c>
      <c r="S21" s="29">
        <f>+S18-S19-S20</f>
        <v>-2154</v>
      </c>
      <c r="T21" s="29">
        <f>+T18-T19-T20</f>
        <v>1220</v>
      </c>
      <c r="U21" s="29">
        <f>+U18-U19-U20</f>
        <v>-1267</v>
      </c>
      <c r="V21" s="29">
        <f>+V18-V19-V20</f>
        <v>-5486</v>
      </c>
      <c r="W21" s="29">
        <f t="shared" si="2"/>
        <v>-7687</v>
      </c>
      <c r="X21" s="62"/>
    </row>
    <row r="22" spans="1:24" ht="17.25" customHeight="1">
      <c r="A22" s="10"/>
      <c r="B22" s="26" t="s">
        <v>169</v>
      </c>
      <c r="C22" s="17">
        <v>639</v>
      </c>
      <c r="D22" s="17">
        <v>266</v>
      </c>
      <c r="E22" s="17">
        <v>236</v>
      </c>
      <c r="F22" s="17">
        <v>382</v>
      </c>
      <c r="G22" s="17">
        <v>426</v>
      </c>
      <c r="H22" s="17">
        <f t="shared" si="0"/>
        <v>1310</v>
      </c>
      <c r="I22" s="17">
        <v>286</v>
      </c>
      <c r="J22" s="17">
        <v>286</v>
      </c>
      <c r="K22" s="17">
        <v>424</v>
      </c>
      <c r="L22" s="17">
        <v>2074</v>
      </c>
      <c r="M22" s="17">
        <v>3056</v>
      </c>
      <c r="N22" s="150">
        <v>21</v>
      </c>
      <c r="O22" s="150">
        <v>0</v>
      </c>
      <c r="P22" s="150">
        <v>-25</v>
      </c>
      <c r="Q22" s="150">
        <v>10</v>
      </c>
      <c r="R22" s="150">
        <f t="shared" si="5"/>
        <v>6</v>
      </c>
      <c r="S22" s="150">
        <v>6</v>
      </c>
      <c r="T22" s="150">
        <v>-5</v>
      </c>
      <c r="U22" s="150">
        <v>6</v>
      </c>
      <c r="V22" s="150">
        <v>-538</v>
      </c>
      <c r="W22" s="150">
        <f t="shared" si="2"/>
        <v>-531</v>
      </c>
      <c r="X22" s="178"/>
    </row>
    <row r="23" spans="1:24" s="25" customFormat="1" ht="17.25" customHeight="1">
      <c r="A23" s="10"/>
      <c r="B23" s="21" t="s">
        <v>35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f t="shared" si="0"/>
        <v>0</v>
      </c>
      <c r="I23" s="39">
        <v>-24</v>
      </c>
      <c r="J23" s="39">
        <v>0</v>
      </c>
      <c r="K23" s="39">
        <v>0</v>
      </c>
      <c r="L23" s="39">
        <v>0</v>
      </c>
      <c r="M23" s="39">
        <v>-24</v>
      </c>
      <c r="N23" s="222">
        <v>0</v>
      </c>
      <c r="O23" s="222">
        <v>0</v>
      </c>
      <c r="P23" s="222">
        <v>0</v>
      </c>
      <c r="Q23" s="222">
        <v>0</v>
      </c>
      <c r="R23" s="222">
        <f t="shared" si="5"/>
        <v>0</v>
      </c>
      <c r="S23" s="222">
        <v>0</v>
      </c>
      <c r="T23" s="222">
        <v>0</v>
      </c>
      <c r="U23" s="222">
        <v>0</v>
      </c>
      <c r="V23" s="222">
        <v>0</v>
      </c>
      <c r="W23" s="222">
        <f t="shared" si="2"/>
        <v>0</v>
      </c>
      <c r="X23" s="179"/>
    </row>
    <row r="24" spans="1:24" s="25" customFormat="1" ht="17.25" customHeight="1">
      <c r="A24" s="10"/>
      <c r="B24" s="26" t="s">
        <v>36</v>
      </c>
      <c r="C24" s="17">
        <v>-7</v>
      </c>
      <c r="D24" s="17">
        <v>14</v>
      </c>
      <c r="E24" s="17">
        <v>0</v>
      </c>
      <c r="F24" s="17">
        <v>0</v>
      </c>
      <c r="G24" s="17">
        <v>0</v>
      </c>
      <c r="H24" s="17">
        <f t="shared" si="0"/>
        <v>14</v>
      </c>
      <c r="I24" s="17" t="s">
        <v>37</v>
      </c>
      <c r="J24" s="17" t="s">
        <v>37</v>
      </c>
      <c r="K24" s="17" t="s">
        <v>37</v>
      </c>
      <c r="L24" s="17" t="s">
        <v>37</v>
      </c>
      <c r="M24" s="17">
        <v>0</v>
      </c>
      <c r="N24" s="150" t="s">
        <v>37</v>
      </c>
      <c r="O24" s="150" t="s">
        <v>37</v>
      </c>
      <c r="P24" s="150" t="s">
        <v>37</v>
      </c>
      <c r="Q24" s="150" t="s">
        <v>37</v>
      </c>
      <c r="R24" s="150" t="s">
        <v>37</v>
      </c>
      <c r="S24" s="150" t="s">
        <v>37</v>
      </c>
      <c r="T24" s="150" t="s">
        <v>37</v>
      </c>
      <c r="U24" s="150" t="s">
        <v>37</v>
      </c>
      <c r="V24" s="150">
        <v>0</v>
      </c>
      <c r="W24" s="150">
        <f t="shared" si="2"/>
        <v>0</v>
      </c>
      <c r="X24" s="178"/>
    </row>
    <row r="25" spans="1:24" s="25" customFormat="1" ht="17.25" customHeight="1" thickBot="1">
      <c r="A25" s="10"/>
      <c r="B25" s="38" t="s">
        <v>149</v>
      </c>
      <c r="C25" s="29">
        <f>SUM(C21:C24)</f>
        <v>5628</v>
      </c>
      <c r="D25" s="29">
        <f>SUM(D21:D24)</f>
        <v>1910</v>
      </c>
      <c r="E25" s="29">
        <f>SUM(E21:E24)</f>
        <v>919</v>
      </c>
      <c r="F25" s="29">
        <f>SUM(F21:F24)</f>
        <v>1918</v>
      </c>
      <c r="G25" s="29">
        <f>SUM(G21:G24)</f>
        <v>1103</v>
      </c>
      <c r="H25" s="29">
        <f t="shared" si="0"/>
        <v>5850</v>
      </c>
      <c r="I25" s="29">
        <f aca="true" t="shared" si="10" ref="I25:Q25">SUM(I21:I24)</f>
        <v>2604</v>
      </c>
      <c r="J25" s="29">
        <f t="shared" si="10"/>
        <v>2158</v>
      </c>
      <c r="K25" s="29">
        <f t="shared" si="10"/>
        <v>1892</v>
      </c>
      <c r="L25" s="29">
        <f t="shared" si="10"/>
        <v>4673</v>
      </c>
      <c r="M25" s="29">
        <f t="shared" si="10"/>
        <v>11327</v>
      </c>
      <c r="N25" s="29">
        <f t="shared" si="10"/>
        <v>2729</v>
      </c>
      <c r="O25" s="29">
        <f t="shared" si="10"/>
        <v>3189</v>
      </c>
      <c r="P25" s="29">
        <f t="shared" si="10"/>
        <v>1302</v>
      </c>
      <c r="Q25" s="29">
        <f t="shared" si="10"/>
        <v>540</v>
      </c>
      <c r="R25" s="29">
        <f t="shared" si="5"/>
        <v>7760</v>
      </c>
      <c r="S25" s="29">
        <f>SUM(S21:S24)</f>
        <v>-2148</v>
      </c>
      <c r="T25" s="29">
        <f>SUM(T21:T24)</f>
        <v>1215</v>
      </c>
      <c r="U25" s="29">
        <f>SUM(U21:U24)</f>
        <v>-1261</v>
      </c>
      <c r="V25" s="29">
        <f>SUM(V21:V24)</f>
        <v>-6024</v>
      </c>
      <c r="W25" s="29">
        <f t="shared" si="2"/>
        <v>-8218</v>
      </c>
      <c r="X25" s="62"/>
    </row>
    <row r="26" spans="1:24" ht="12" customHeight="1">
      <c r="A26" s="10"/>
      <c r="B26" s="14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</row>
    <row r="27" spans="1:24" ht="17.25" customHeight="1">
      <c r="A27" s="10"/>
      <c r="B27" s="16" t="s">
        <v>102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</row>
    <row r="28" spans="1:24" ht="17.25" customHeight="1">
      <c r="A28" s="10"/>
      <c r="B28" s="33" t="s">
        <v>68</v>
      </c>
      <c r="C28" s="35">
        <f aca="true" t="shared" si="11" ref="C28:M28">+C13/C11*100</f>
        <v>44.2</v>
      </c>
      <c r="D28" s="35">
        <f t="shared" si="11"/>
        <v>44.6</v>
      </c>
      <c r="E28" s="35">
        <f t="shared" si="11"/>
        <v>41.8</v>
      </c>
      <c r="F28" s="35">
        <f t="shared" si="11"/>
        <v>44.3</v>
      </c>
      <c r="G28" s="35">
        <f t="shared" si="11"/>
        <v>52.7</v>
      </c>
      <c r="H28" s="35">
        <f t="shared" si="11"/>
        <v>45.8</v>
      </c>
      <c r="I28" s="35">
        <f t="shared" si="11"/>
        <v>40.9</v>
      </c>
      <c r="J28" s="35">
        <f t="shared" si="11"/>
        <v>42.1</v>
      </c>
      <c r="K28" s="35">
        <f t="shared" si="11"/>
        <v>42.4</v>
      </c>
      <c r="L28" s="35">
        <f t="shared" si="11"/>
        <v>37.9</v>
      </c>
      <c r="M28" s="35">
        <f t="shared" si="11"/>
        <v>40.7</v>
      </c>
      <c r="N28" s="35">
        <f aca="true" t="shared" si="12" ref="N28:S28">+N13/N11*100</f>
        <v>42.8</v>
      </c>
      <c r="O28" s="35">
        <f t="shared" si="12"/>
        <v>41.6</v>
      </c>
      <c r="P28" s="35">
        <f t="shared" si="12"/>
        <v>34.9</v>
      </c>
      <c r="Q28" s="35">
        <f t="shared" si="12"/>
        <v>42.2</v>
      </c>
      <c r="R28" s="35">
        <f t="shared" si="12"/>
        <v>40.9</v>
      </c>
      <c r="S28" s="35">
        <f t="shared" si="12"/>
        <v>107.7</v>
      </c>
      <c r="T28" s="35">
        <f>+T13/T11*100</f>
        <v>50.2</v>
      </c>
      <c r="U28" s="35">
        <f>+U13/U11*100</f>
        <v>109.9</v>
      </c>
      <c r="V28" s="35">
        <f>+V13/V11*100</f>
        <v>-67.7</v>
      </c>
      <c r="W28" s="35">
        <f>+W13/W11*100</f>
        <v>143</v>
      </c>
      <c r="X28" s="67"/>
    </row>
    <row r="29" spans="1:24" ht="17.25" customHeight="1">
      <c r="A29" s="10"/>
      <c r="B29" s="41" t="s">
        <v>69</v>
      </c>
      <c r="C29" s="42">
        <f aca="true" t="shared" si="13" ref="C29:W29">+C16/C11*100</f>
        <v>28.2</v>
      </c>
      <c r="D29" s="42">
        <f t="shared" si="13"/>
        <v>23.3</v>
      </c>
      <c r="E29" s="42">
        <f t="shared" si="13"/>
        <v>39.7</v>
      </c>
      <c r="F29" s="42">
        <f t="shared" si="13"/>
        <v>25.1</v>
      </c>
      <c r="G29" s="42">
        <f t="shared" si="13"/>
        <v>33.8</v>
      </c>
      <c r="H29" s="42">
        <f t="shared" si="13"/>
        <v>30.4</v>
      </c>
      <c r="I29" s="42">
        <f t="shared" si="13"/>
        <v>19.8</v>
      </c>
      <c r="J29" s="42">
        <f t="shared" si="13"/>
        <v>21.7</v>
      </c>
      <c r="K29" s="42">
        <f t="shared" si="13"/>
        <v>27.6</v>
      </c>
      <c r="L29" s="42">
        <f t="shared" si="13"/>
        <v>22.4</v>
      </c>
      <c r="M29" s="42">
        <f t="shared" si="13"/>
        <v>22.1</v>
      </c>
      <c r="N29" s="42">
        <f t="shared" si="13"/>
        <v>18</v>
      </c>
      <c r="O29" s="42">
        <f t="shared" si="13"/>
        <v>16.9</v>
      </c>
      <c r="P29" s="42">
        <f t="shared" si="13"/>
        <v>34.5</v>
      </c>
      <c r="Q29" s="42">
        <f t="shared" si="13"/>
        <v>32.7</v>
      </c>
      <c r="R29" s="42">
        <f t="shared" si="13"/>
        <v>23.5</v>
      </c>
      <c r="S29" s="42">
        <f t="shared" si="13"/>
        <v>71.9</v>
      </c>
      <c r="T29" s="42">
        <f t="shared" si="13"/>
        <v>26.2</v>
      </c>
      <c r="U29" s="42">
        <f t="shared" si="13"/>
        <v>92</v>
      </c>
      <c r="V29" s="42">
        <f t="shared" si="13"/>
        <v>-75.3</v>
      </c>
      <c r="W29" s="42">
        <f t="shared" si="13"/>
        <v>109</v>
      </c>
      <c r="X29" s="66"/>
    </row>
    <row r="30" spans="1:24" ht="17.25" customHeight="1">
      <c r="A30" s="10"/>
      <c r="B30" s="41" t="s">
        <v>70</v>
      </c>
      <c r="C30" s="42">
        <f aca="true" t="shared" si="14" ref="C30:W30">+C17/C11*100</f>
        <v>72.4</v>
      </c>
      <c r="D30" s="42">
        <f t="shared" si="14"/>
        <v>67.9</v>
      </c>
      <c r="E30" s="42">
        <f t="shared" si="14"/>
        <v>81.5</v>
      </c>
      <c r="F30" s="42">
        <f t="shared" si="14"/>
        <v>69.3</v>
      </c>
      <c r="G30" s="42">
        <f t="shared" si="14"/>
        <v>86.5</v>
      </c>
      <c r="H30" s="42">
        <f t="shared" si="14"/>
        <v>76.2</v>
      </c>
      <c r="I30" s="42">
        <f t="shared" si="14"/>
        <v>60.8</v>
      </c>
      <c r="J30" s="42">
        <f t="shared" si="14"/>
        <v>63.7</v>
      </c>
      <c r="K30" s="42">
        <f t="shared" si="14"/>
        <v>70</v>
      </c>
      <c r="L30" s="42">
        <f t="shared" si="14"/>
        <v>60.3</v>
      </c>
      <c r="M30" s="42">
        <f t="shared" si="14"/>
        <v>62.8</v>
      </c>
      <c r="N30" s="42">
        <f t="shared" si="14"/>
        <v>60.8</v>
      </c>
      <c r="O30" s="42">
        <f t="shared" si="14"/>
        <v>58.5</v>
      </c>
      <c r="P30" s="42">
        <f t="shared" si="14"/>
        <v>69.4</v>
      </c>
      <c r="Q30" s="42">
        <f t="shared" si="14"/>
        <v>74.9</v>
      </c>
      <c r="R30" s="42">
        <f t="shared" si="14"/>
        <v>64.4</v>
      </c>
      <c r="S30" s="42">
        <f t="shared" si="14"/>
        <v>179.5</v>
      </c>
      <c r="T30" s="42">
        <f t="shared" si="14"/>
        <v>76.5</v>
      </c>
      <c r="U30" s="42">
        <f t="shared" si="14"/>
        <v>201.9</v>
      </c>
      <c r="V30" s="42">
        <f t="shared" si="14"/>
        <v>-143.1</v>
      </c>
      <c r="W30" s="42">
        <f t="shared" si="14"/>
        <v>252</v>
      </c>
      <c r="X30" s="66"/>
    </row>
    <row r="31" spans="1:24" ht="17.25" customHeight="1">
      <c r="A31" s="10"/>
      <c r="B31" s="41" t="s">
        <v>71</v>
      </c>
      <c r="C31" s="42">
        <f aca="true" t="shared" si="15" ref="C31:W31">+C18/C11*100</f>
        <v>27.3</v>
      </c>
      <c r="D31" s="42">
        <f t="shared" si="15"/>
        <v>32.5</v>
      </c>
      <c r="E31" s="42">
        <f t="shared" si="15"/>
        <v>18.9</v>
      </c>
      <c r="F31" s="42">
        <f t="shared" si="15"/>
        <v>31.2</v>
      </c>
      <c r="G31" s="42">
        <f t="shared" si="15"/>
        <v>14</v>
      </c>
      <c r="H31" s="42">
        <f t="shared" si="15"/>
        <v>24.3</v>
      </c>
      <c r="I31" s="42">
        <f t="shared" si="15"/>
        <v>39.8</v>
      </c>
      <c r="J31" s="42">
        <f t="shared" si="15"/>
        <v>36.2</v>
      </c>
      <c r="K31" s="42">
        <f t="shared" si="15"/>
        <v>30.5</v>
      </c>
      <c r="L31" s="42">
        <f t="shared" si="15"/>
        <v>39.9</v>
      </c>
      <c r="M31" s="42">
        <f t="shared" si="15"/>
        <v>37.5</v>
      </c>
      <c r="N31" s="42">
        <f t="shared" si="15"/>
        <v>38.7</v>
      </c>
      <c r="O31" s="42">
        <f t="shared" si="15"/>
        <v>41.7</v>
      </c>
      <c r="P31" s="42">
        <f t="shared" si="15"/>
        <v>30.6</v>
      </c>
      <c r="Q31" s="42">
        <f t="shared" si="15"/>
        <v>22.6</v>
      </c>
      <c r="R31" s="42">
        <f t="shared" si="15"/>
        <v>34.9</v>
      </c>
      <c r="S31" s="42">
        <f t="shared" si="15"/>
        <v>-84.5</v>
      </c>
      <c r="T31" s="42">
        <f t="shared" si="15"/>
        <v>23</v>
      </c>
      <c r="U31" s="42">
        <f t="shared" si="15"/>
        <v>-106.8</v>
      </c>
      <c r="V31" s="42">
        <f t="shared" si="15"/>
        <v>254</v>
      </c>
      <c r="W31" s="42">
        <f t="shared" si="15"/>
        <v>-160.8</v>
      </c>
      <c r="X31" s="66"/>
    </row>
    <row r="32" spans="1:24" ht="17.25" customHeight="1">
      <c r="A32" s="10"/>
      <c r="B32" s="41" t="s">
        <v>109</v>
      </c>
      <c r="C32" s="42">
        <f aca="true" t="shared" si="16" ref="C32:M32">+C19/C18*100</f>
        <v>17.5</v>
      </c>
      <c r="D32" s="42">
        <f t="shared" si="16"/>
        <v>20.6</v>
      </c>
      <c r="E32" s="42">
        <f t="shared" si="16"/>
        <v>2</v>
      </c>
      <c r="F32" s="42">
        <f t="shared" si="16"/>
        <v>20.2</v>
      </c>
      <c r="G32" s="42">
        <f t="shared" si="16"/>
        <v>-10.2</v>
      </c>
      <c r="H32" s="42">
        <f t="shared" si="16"/>
        <v>12.5</v>
      </c>
      <c r="I32" s="42">
        <f t="shared" si="16"/>
        <v>16.4</v>
      </c>
      <c r="J32" s="42">
        <f t="shared" si="16"/>
        <v>15.8</v>
      </c>
      <c r="K32" s="42">
        <f t="shared" si="16"/>
        <v>14.9</v>
      </c>
      <c r="L32" s="42">
        <f t="shared" si="16"/>
        <v>18.7</v>
      </c>
      <c r="M32" s="42">
        <f t="shared" si="16"/>
        <v>16.7</v>
      </c>
      <c r="N32" s="42">
        <f aca="true" t="shared" si="17" ref="N32:S32">+N19/N18*100</f>
        <v>18.3</v>
      </c>
      <c r="O32" s="42">
        <f t="shared" si="17"/>
        <v>16</v>
      </c>
      <c r="P32" s="42">
        <f t="shared" si="17"/>
        <v>-1.1</v>
      </c>
      <c r="Q32" s="42">
        <f t="shared" si="17"/>
        <v>-22.2</v>
      </c>
      <c r="R32" s="42">
        <f t="shared" si="17"/>
        <v>9.1</v>
      </c>
      <c r="S32" s="42">
        <f t="shared" si="17"/>
        <v>18</v>
      </c>
      <c r="T32" s="42">
        <f>+T19/T18*100</f>
        <v>16.2</v>
      </c>
      <c r="U32" s="42">
        <f>+U19/U18*100</f>
        <v>44.1</v>
      </c>
      <c r="V32" s="42">
        <f>+V19/V18*100</f>
        <v>28</v>
      </c>
      <c r="W32" s="42">
        <f>+W19/W18*100</f>
        <v>30.8</v>
      </c>
      <c r="X32" s="66"/>
    </row>
    <row r="33" spans="1:24" ht="29.25" customHeight="1">
      <c r="A33" s="10"/>
      <c r="B33" s="191" t="s">
        <v>160</v>
      </c>
      <c r="C33" s="42">
        <f aca="true" t="shared" si="18" ref="C33:W33">+C21/C11*100</f>
        <v>18.5</v>
      </c>
      <c r="D33" s="42">
        <f t="shared" si="18"/>
        <v>22.1</v>
      </c>
      <c r="E33" s="42">
        <f t="shared" si="18"/>
        <v>9.2</v>
      </c>
      <c r="F33" s="42">
        <f t="shared" si="18"/>
        <v>18.9</v>
      </c>
      <c r="G33" s="42">
        <f t="shared" si="18"/>
        <v>8.9</v>
      </c>
      <c r="H33" s="42">
        <f t="shared" si="18"/>
        <v>14.8</v>
      </c>
      <c r="I33" s="42">
        <f t="shared" si="18"/>
        <v>21.4</v>
      </c>
      <c r="J33" s="42">
        <f t="shared" si="18"/>
        <v>21.3</v>
      </c>
      <c r="K33" s="42">
        <f t="shared" si="18"/>
        <v>18.2</v>
      </c>
      <c r="L33" s="42">
        <f t="shared" si="18"/>
        <v>24</v>
      </c>
      <c r="M33" s="42">
        <f t="shared" si="18"/>
        <v>21.7</v>
      </c>
      <c r="N33" s="42">
        <f t="shared" si="18"/>
        <v>23.6</v>
      </c>
      <c r="O33" s="42">
        <f t="shared" si="18"/>
        <v>24.7</v>
      </c>
      <c r="P33" s="42">
        <f t="shared" si="18"/>
        <v>19.6</v>
      </c>
      <c r="Q33" s="42">
        <f t="shared" si="18"/>
        <v>6.5</v>
      </c>
      <c r="R33" s="42">
        <f t="shared" si="18"/>
        <v>19.7</v>
      </c>
      <c r="S33" s="42">
        <f t="shared" si="18"/>
        <v>-71.8</v>
      </c>
      <c r="T33" s="42">
        <f t="shared" si="18"/>
        <v>15.2</v>
      </c>
      <c r="U33" s="42">
        <f t="shared" si="18"/>
        <v>-47.2</v>
      </c>
      <c r="V33" s="42">
        <f t="shared" si="18"/>
        <v>122.8</v>
      </c>
      <c r="W33" s="42">
        <f t="shared" si="18"/>
        <v>-82.9</v>
      </c>
      <c r="X33" s="66"/>
    </row>
    <row r="34" spans="1:24" ht="17.25" customHeight="1" thickBot="1">
      <c r="A34" s="10"/>
      <c r="B34" s="68" t="s">
        <v>72</v>
      </c>
      <c r="C34" s="69">
        <f aca="true" t="shared" si="19" ref="C34:W34">+C25/C11*100</f>
        <v>20.8</v>
      </c>
      <c r="D34" s="69">
        <f t="shared" si="19"/>
        <v>25.9</v>
      </c>
      <c r="E34" s="69">
        <f t="shared" si="19"/>
        <v>12.4</v>
      </c>
      <c r="F34" s="69">
        <f t="shared" si="19"/>
        <v>23.6</v>
      </c>
      <c r="G34" s="69">
        <f t="shared" si="19"/>
        <v>14.6</v>
      </c>
      <c r="H34" s="69">
        <f t="shared" si="19"/>
        <v>19.2</v>
      </c>
      <c r="I34" s="69">
        <f t="shared" si="19"/>
        <v>23.8</v>
      </c>
      <c r="J34" s="69">
        <f t="shared" si="19"/>
        <v>24.6</v>
      </c>
      <c r="K34" s="69">
        <f t="shared" si="19"/>
        <v>23.4</v>
      </c>
      <c r="L34" s="69">
        <f t="shared" si="19"/>
        <v>43.2</v>
      </c>
      <c r="M34" s="69">
        <f t="shared" si="19"/>
        <v>29.7</v>
      </c>
      <c r="N34" s="69">
        <f t="shared" si="19"/>
        <v>23.7</v>
      </c>
      <c r="O34" s="69">
        <f t="shared" si="19"/>
        <v>24.7</v>
      </c>
      <c r="P34" s="69">
        <f t="shared" si="19"/>
        <v>19.2</v>
      </c>
      <c r="Q34" s="69">
        <f t="shared" si="19"/>
        <v>6.6</v>
      </c>
      <c r="R34" s="69">
        <f t="shared" si="19"/>
        <v>19.7</v>
      </c>
      <c r="S34" s="69">
        <f t="shared" si="19"/>
        <v>-71.6</v>
      </c>
      <c r="T34" s="69">
        <f t="shared" si="19"/>
        <v>15.1</v>
      </c>
      <c r="U34" s="69">
        <f t="shared" si="19"/>
        <v>-47</v>
      </c>
      <c r="V34" s="69">
        <f t="shared" si="19"/>
        <v>134.8</v>
      </c>
      <c r="W34" s="69">
        <f t="shared" si="19"/>
        <v>-88.7</v>
      </c>
      <c r="X34" s="76"/>
    </row>
    <row r="35" spans="1:24" ht="11.25" customHeight="1">
      <c r="A35" s="10"/>
      <c r="B35" s="14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:24" ht="17.25" customHeight="1">
      <c r="A36" s="10"/>
      <c r="B36" s="16" t="s">
        <v>73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:24" s="25" customFormat="1" ht="27.75" customHeight="1">
      <c r="A37" s="10"/>
      <c r="B37" s="195" t="s">
        <v>173</v>
      </c>
      <c r="C37" s="196">
        <v>4.25</v>
      </c>
      <c r="D37" s="196">
        <v>1.4</v>
      </c>
      <c r="E37" s="196">
        <v>0.61</v>
      </c>
      <c r="F37" s="196">
        <v>1.33</v>
      </c>
      <c r="G37" s="196">
        <v>0.59</v>
      </c>
      <c r="H37" s="196">
        <v>3.98</v>
      </c>
      <c r="I37" s="196">
        <v>2.08</v>
      </c>
      <c r="J37" s="196">
        <v>1.68</v>
      </c>
      <c r="K37" s="196">
        <v>1.35</v>
      </c>
      <c r="L37" s="196">
        <v>2.42</v>
      </c>
      <c r="M37" s="196">
        <v>7.54</v>
      </c>
      <c r="N37" s="196">
        <v>2.54</v>
      </c>
      <c r="O37" s="196">
        <v>3</v>
      </c>
      <c r="P37" s="196">
        <v>1.29</v>
      </c>
      <c r="Q37" s="196">
        <v>0.52</v>
      </c>
      <c r="R37" s="196">
        <v>7.42</v>
      </c>
      <c r="S37" s="196">
        <v>-2.1</v>
      </c>
      <c r="T37" s="196">
        <v>1.19</v>
      </c>
      <c r="U37" s="196">
        <v>-1.23</v>
      </c>
      <c r="V37" s="196">
        <v>-4.87</v>
      </c>
      <c r="W37" s="196">
        <v>-7.33</v>
      </c>
      <c r="X37" s="197"/>
    </row>
    <row r="38" spans="1:24" s="25" customFormat="1" ht="17.25" customHeight="1" thickBot="1">
      <c r="A38" s="10"/>
      <c r="B38" s="68" t="s">
        <v>174</v>
      </c>
      <c r="C38" s="89">
        <v>4.8</v>
      </c>
      <c r="D38" s="89">
        <v>1.64</v>
      </c>
      <c r="E38" s="89">
        <v>0.82</v>
      </c>
      <c r="F38" s="89">
        <v>1.67</v>
      </c>
      <c r="G38" s="89">
        <v>0.98</v>
      </c>
      <c r="H38" s="89">
        <v>5.17</v>
      </c>
      <c r="I38" s="89">
        <v>2.31</v>
      </c>
      <c r="J38" s="89">
        <v>1.94</v>
      </c>
      <c r="K38" s="89">
        <v>1.74</v>
      </c>
      <c r="L38" s="89">
        <v>4.35</v>
      </c>
      <c r="M38" s="89">
        <v>10.3</v>
      </c>
      <c r="N38" s="89">
        <v>2.56</v>
      </c>
      <c r="O38" s="89">
        <v>3</v>
      </c>
      <c r="P38" s="89">
        <v>1.27</v>
      </c>
      <c r="Q38" s="89">
        <v>0.53</v>
      </c>
      <c r="R38" s="89">
        <v>7.43</v>
      </c>
      <c r="S38" s="89">
        <v>-2.1</v>
      </c>
      <c r="T38" s="89">
        <v>1.18</v>
      </c>
      <c r="U38" s="89">
        <v>-1.22</v>
      </c>
      <c r="V38" s="89">
        <v>-5.34</v>
      </c>
      <c r="W38" s="89">
        <v>-7.83</v>
      </c>
      <c r="X38" s="198"/>
    </row>
    <row r="39" spans="1:24" s="25" customFormat="1" ht="17.25" customHeight="1">
      <c r="A39" s="10"/>
      <c r="B39" s="15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200"/>
    </row>
    <row r="40" spans="1:24" s="25" customFormat="1" ht="27.75" customHeight="1">
      <c r="A40" s="10"/>
      <c r="B40" s="195" t="s">
        <v>175</v>
      </c>
      <c r="C40" s="196">
        <v>4.23</v>
      </c>
      <c r="D40" s="196">
        <v>1.39</v>
      </c>
      <c r="E40" s="196">
        <v>0.59</v>
      </c>
      <c r="F40" s="196">
        <v>1.31</v>
      </c>
      <c r="G40" s="196">
        <v>0.59</v>
      </c>
      <c r="H40" s="196">
        <v>3.9</v>
      </c>
      <c r="I40" s="196">
        <v>1.99</v>
      </c>
      <c r="J40" s="196">
        <v>1.61</v>
      </c>
      <c r="K40" s="196">
        <v>1.29</v>
      </c>
      <c r="L40" s="196">
        <v>2.29</v>
      </c>
      <c r="M40" s="196">
        <v>7.2</v>
      </c>
      <c r="N40" s="196">
        <v>2.4</v>
      </c>
      <c r="O40" s="196">
        <v>2.82</v>
      </c>
      <c r="P40" s="196">
        <v>1.2</v>
      </c>
      <c r="Q40" s="196">
        <v>0.48</v>
      </c>
      <c r="R40" s="196">
        <v>6.95</v>
      </c>
      <c r="S40" s="196">
        <v>-2.1</v>
      </c>
      <c r="T40" s="196">
        <v>1.12</v>
      </c>
      <c r="U40" s="196">
        <v>-1.23</v>
      </c>
      <c r="V40" s="196">
        <v>-4.87</v>
      </c>
      <c r="W40" s="196">
        <v>-7.33</v>
      </c>
      <c r="X40" s="197"/>
    </row>
    <row r="41" spans="1:24" s="25" customFormat="1" ht="17.25" customHeight="1" thickBot="1">
      <c r="A41" s="10"/>
      <c r="B41" s="68" t="s">
        <v>176</v>
      </c>
      <c r="C41" s="89">
        <v>4.75</v>
      </c>
      <c r="D41" s="89">
        <v>1.63</v>
      </c>
      <c r="E41" s="89">
        <v>0.79</v>
      </c>
      <c r="F41" s="89">
        <v>1.63</v>
      </c>
      <c r="G41" s="89">
        <v>0.95</v>
      </c>
      <c r="H41" s="89">
        <v>5.02</v>
      </c>
      <c r="I41" s="89">
        <v>2.21</v>
      </c>
      <c r="J41" s="89">
        <v>1.86</v>
      </c>
      <c r="K41" s="89">
        <v>1.67</v>
      </c>
      <c r="L41" s="89">
        <v>4.12</v>
      </c>
      <c r="M41" s="89">
        <v>9.83</v>
      </c>
      <c r="N41" s="89">
        <v>2.42</v>
      </c>
      <c r="O41" s="89">
        <v>2.82</v>
      </c>
      <c r="P41" s="89">
        <v>1.18</v>
      </c>
      <c r="Q41" s="89">
        <v>0.49</v>
      </c>
      <c r="R41" s="89">
        <v>6.96</v>
      </c>
      <c r="S41" s="89">
        <v>-2.1</v>
      </c>
      <c r="T41" s="89">
        <v>1.12</v>
      </c>
      <c r="U41" s="89">
        <v>-1.22</v>
      </c>
      <c r="V41" s="89">
        <v>-5.34</v>
      </c>
      <c r="W41" s="89">
        <v>-7.83</v>
      </c>
      <c r="X41" s="198"/>
    </row>
    <row r="42" spans="1:24" ht="17.25" customHeight="1">
      <c r="A42" s="10"/>
      <c r="B42" s="14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</row>
    <row r="43" spans="1:24" ht="17.25" customHeight="1">
      <c r="A43" s="10"/>
      <c r="B43" s="16" t="s">
        <v>74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</row>
    <row r="44" spans="1:24" ht="17.25" customHeight="1">
      <c r="A44" s="10"/>
      <c r="B44" s="33" t="s">
        <v>75</v>
      </c>
      <c r="C44" s="34">
        <v>1089485</v>
      </c>
      <c r="D44" s="34">
        <v>1159711</v>
      </c>
      <c r="E44" s="34">
        <v>1287169</v>
      </c>
      <c r="F44" s="34">
        <v>1326755</v>
      </c>
      <c r="G44" s="34">
        <v>1339052</v>
      </c>
      <c r="H44" s="34">
        <v>1339052</v>
      </c>
      <c r="I44" s="34">
        <v>1433621</v>
      </c>
      <c r="J44" s="34">
        <v>1404562</v>
      </c>
      <c r="K44" s="34">
        <v>1473113</v>
      </c>
      <c r="L44" s="34">
        <v>1255956</v>
      </c>
      <c r="M44" s="34">
        <v>1255956</v>
      </c>
      <c r="N44" s="34">
        <v>1359687</v>
      </c>
      <c r="O44" s="34">
        <v>1415174</v>
      </c>
      <c r="P44" s="34">
        <v>1376442</v>
      </c>
      <c r="Q44" s="34">
        <v>1360680</v>
      </c>
      <c r="R44" s="34">
        <f>+Q44</f>
        <v>1360680</v>
      </c>
      <c r="S44" s="34">
        <v>1207994</v>
      </c>
      <c r="T44" s="34">
        <v>1229825</v>
      </c>
      <c r="U44" s="34">
        <v>1393599</v>
      </c>
      <c r="V44" s="34">
        <v>1170350</v>
      </c>
      <c r="W44" s="34">
        <f aca="true" t="shared" si="20" ref="W44:W49">+V44</f>
        <v>1170350</v>
      </c>
      <c r="X44" s="176"/>
    </row>
    <row r="45" spans="1:24" ht="17.25" customHeight="1">
      <c r="A45" s="10"/>
      <c r="B45" s="41" t="s">
        <v>76</v>
      </c>
      <c r="C45" s="34">
        <v>184399</v>
      </c>
      <c r="D45" s="34">
        <v>192489</v>
      </c>
      <c r="E45" s="34">
        <v>197318</v>
      </c>
      <c r="F45" s="34">
        <v>202072</v>
      </c>
      <c r="G45" s="34">
        <v>205671</v>
      </c>
      <c r="H45" s="34">
        <v>205671</v>
      </c>
      <c r="I45" s="34">
        <v>215496</v>
      </c>
      <c r="J45" s="34">
        <v>198294</v>
      </c>
      <c r="K45" s="34">
        <v>205999</v>
      </c>
      <c r="L45" s="34">
        <v>208127</v>
      </c>
      <c r="M45" s="34">
        <v>208127</v>
      </c>
      <c r="N45" s="34">
        <v>212831</v>
      </c>
      <c r="O45" s="34">
        <v>224222</v>
      </c>
      <c r="P45" s="34">
        <v>226959</v>
      </c>
      <c r="Q45" s="34">
        <v>240534</v>
      </c>
      <c r="R45" s="34">
        <f>+Q45</f>
        <v>240534</v>
      </c>
      <c r="S45" s="34">
        <v>229168</v>
      </c>
      <c r="T45" s="34">
        <v>234731</v>
      </c>
      <c r="U45" s="34">
        <v>248659</v>
      </c>
      <c r="V45" s="34">
        <v>235797</v>
      </c>
      <c r="W45" s="34">
        <f t="shared" si="20"/>
        <v>235797</v>
      </c>
      <c r="X45" s="176"/>
    </row>
    <row r="46" spans="1:24" ht="17.25" customHeight="1">
      <c r="A46" s="10"/>
      <c r="B46" s="41" t="s">
        <v>79</v>
      </c>
      <c r="C46" s="43">
        <v>36273</v>
      </c>
      <c r="D46" s="43">
        <v>38524</v>
      </c>
      <c r="E46" s="43">
        <v>38154</v>
      </c>
      <c r="F46" s="43">
        <v>38634</v>
      </c>
      <c r="G46" s="43">
        <v>42118</v>
      </c>
      <c r="H46" s="43">
        <v>42118</v>
      </c>
      <c r="I46" s="43">
        <v>42630</v>
      </c>
      <c r="J46" s="43">
        <v>38882</v>
      </c>
      <c r="K46" s="43">
        <v>41643</v>
      </c>
      <c r="L46" s="43">
        <v>43586</v>
      </c>
      <c r="M46" s="43">
        <v>43586</v>
      </c>
      <c r="N46" s="43">
        <v>44004</v>
      </c>
      <c r="O46" s="43">
        <v>43849</v>
      </c>
      <c r="P46" s="43">
        <v>41965</v>
      </c>
      <c r="Q46" s="43">
        <v>43199</v>
      </c>
      <c r="R46" s="43">
        <f>+Q46</f>
        <v>43199</v>
      </c>
      <c r="S46" s="43">
        <v>37639</v>
      </c>
      <c r="T46" s="43">
        <v>36848</v>
      </c>
      <c r="U46" s="43">
        <v>39023</v>
      </c>
      <c r="V46" s="43">
        <v>32302</v>
      </c>
      <c r="W46" s="43">
        <f t="shared" si="20"/>
        <v>32302</v>
      </c>
      <c r="X46" s="180"/>
    </row>
    <row r="47" spans="1:24" ht="17.25" customHeight="1">
      <c r="A47" s="10"/>
      <c r="B47" s="41" t="s">
        <v>77</v>
      </c>
      <c r="C47" s="34">
        <v>11564</v>
      </c>
      <c r="D47" s="34">
        <v>12056</v>
      </c>
      <c r="E47" s="34">
        <v>12662</v>
      </c>
      <c r="F47" s="34">
        <v>12720</v>
      </c>
      <c r="G47" s="34">
        <v>12932</v>
      </c>
      <c r="H47" s="34">
        <v>12932</v>
      </c>
      <c r="I47" s="34">
        <v>12830</v>
      </c>
      <c r="J47" s="34">
        <v>10977</v>
      </c>
      <c r="K47" s="34">
        <v>11220</v>
      </c>
      <c r="L47" s="34">
        <v>11023</v>
      </c>
      <c r="M47" s="34">
        <v>11023</v>
      </c>
      <c r="N47" s="34">
        <v>11043</v>
      </c>
      <c r="O47" s="34">
        <v>11094</v>
      </c>
      <c r="P47" s="34">
        <v>10677</v>
      </c>
      <c r="Q47" s="34">
        <v>10882</v>
      </c>
      <c r="R47" s="34">
        <f>+Q47</f>
        <v>10882</v>
      </c>
      <c r="S47" s="34">
        <v>9590</v>
      </c>
      <c r="T47" s="34">
        <v>9806</v>
      </c>
      <c r="U47" s="34">
        <v>10669</v>
      </c>
      <c r="V47" s="34">
        <v>9330</v>
      </c>
      <c r="W47" s="34">
        <f t="shared" si="20"/>
        <v>9330</v>
      </c>
      <c r="X47" s="176"/>
    </row>
    <row r="48" spans="1:24" ht="17.25" customHeight="1">
      <c r="A48" s="10"/>
      <c r="B48" s="41" t="s">
        <v>78</v>
      </c>
      <c r="C48" s="43">
        <v>3689</v>
      </c>
      <c r="D48" s="43">
        <v>3656</v>
      </c>
      <c r="E48" s="43">
        <v>3549</v>
      </c>
      <c r="F48" s="43">
        <v>3320</v>
      </c>
      <c r="G48" s="43">
        <v>3091</v>
      </c>
      <c r="H48" s="43">
        <v>3091</v>
      </c>
      <c r="I48" s="43">
        <v>3419</v>
      </c>
      <c r="J48" s="43">
        <v>521</v>
      </c>
      <c r="K48" s="43">
        <v>522</v>
      </c>
      <c r="L48" s="43">
        <v>476</v>
      </c>
      <c r="M48" s="43">
        <v>476</v>
      </c>
      <c r="N48" s="43">
        <v>492</v>
      </c>
      <c r="O48" s="43">
        <v>506</v>
      </c>
      <c r="P48" s="43">
        <v>507</v>
      </c>
      <c r="Q48" s="43">
        <v>444</v>
      </c>
      <c r="R48" s="43">
        <f>+Q48</f>
        <v>444</v>
      </c>
      <c r="S48" s="43">
        <v>532</v>
      </c>
      <c r="T48" s="43">
        <v>585</v>
      </c>
      <c r="U48" s="43">
        <v>568</v>
      </c>
      <c r="V48" s="43">
        <v>423</v>
      </c>
      <c r="W48" s="43">
        <f t="shared" si="20"/>
        <v>423</v>
      </c>
      <c r="X48" s="180"/>
    </row>
    <row r="49" spans="1:24" ht="17.25" customHeight="1" thickBot="1">
      <c r="A49" s="10"/>
      <c r="B49" s="68" t="s">
        <v>80</v>
      </c>
      <c r="C49" s="70">
        <v>21020</v>
      </c>
      <c r="D49" s="70">
        <v>22812</v>
      </c>
      <c r="E49" s="70">
        <v>21943</v>
      </c>
      <c r="F49" s="70">
        <v>22594</v>
      </c>
      <c r="G49" s="70">
        <v>26095</v>
      </c>
      <c r="H49" s="70">
        <v>26095</v>
      </c>
      <c r="I49" s="70">
        <v>26381</v>
      </c>
      <c r="J49" s="70">
        <v>27384</v>
      </c>
      <c r="K49" s="70">
        <v>29901</v>
      </c>
      <c r="L49" s="70">
        <v>32087</v>
      </c>
      <c r="M49" s="70">
        <v>32087</v>
      </c>
      <c r="N49" s="70">
        <f aca="true" t="shared" si="21" ref="N49:S49">+N46-N47-N48</f>
        <v>32469</v>
      </c>
      <c r="O49" s="70">
        <f t="shared" si="21"/>
        <v>32249</v>
      </c>
      <c r="P49" s="70">
        <f t="shared" si="21"/>
        <v>30781</v>
      </c>
      <c r="Q49" s="70">
        <f t="shared" si="21"/>
        <v>31873</v>
      </c>
      <c r="R49" s="70">
        <f t="shared" si="21"/>
        <v>31873</v>
      </c>
      <c r="S49" s="70">
        <f t="shared" si="21"/>
        <v>27517</v>
      </c>
      <c r="T49" s="70">
        <f>+T46-T47-T48</f>
        <v>26457</v>
      </c>
      <c r="U49" s="70">
        <f>+U46-U47-U48</f>
        <v>27786</v>
      </c>
      <c r="V49" s="70">
        <f>+V46-V47-V48</f>
        <v>22549</v>
      </c>
      <c r="W49" s="70">
        <f t="shared" si="20"/>
        <v>22549</v>
      </c>
      <c r="X49" s="77"/>
    </row>
    <row r="50" spans="1:24" ht="11.25" customHeight="1">
      <c r="A50" s="10"/>
      <c r="B50" s="14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</row>
    <row r="51" spans="1:24" ht="17.25" customHeight="1">
      <c r="A51" s="10"/>
      <c r="B51" s="16" t="s">
        <v>81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</row>
    <row r="52" spans="1:24" ht="17.25" customHeight="1">
      <c r="A52" s="10"/>
      <c r="B52" s="33" t="s">
        <v>170</v>
      </c>
      <c r="C52" s="35">
        <v>15.9</v>
      </c>
      <c r="D52" s="35">
        <v>20.6</v>
      </c>
      <c r="E52" s="35">
        <v>9.8</v>
      </c>
      <c r="F52" s="35">
        <v>20.1</v>
      </c>
      <c r="G52" s="35">
        <v>11.2</v>
      </c>
      <c r="H52" s="35">
        <v>15.4</v>
      </c>
      <c r="I52" s="35">
        <v>24.4</v>
      </c>
      <c r="J52" s="35">
        <v>21.6</v>
      </c>
      <c r="K52" s="35">
        <v>18.9</v>
      </c>
      <c r="L52" s="35">
        <v>44.1</v>
      </c>
      <c r="M52" s="35">
        <v>27.5</v>
      </c>
      <c r="N52" s="35">
        <v>25.2</v>
      </c>
      <c r="O52" s="35">
        <v>29.7</v>
      </c>
      <c r="P52" s="35">
        <v>12.4</v>
      </c>
      <c r="Q52" s="35">
        <v>5.1</v>
      </c>
      <c r="R52" s="35">
        <v>18</v>
      </c>
      <c r="S52" s="35">
        <v>-20.8</v>
      </c>
      <c r="T52" s="35">
        <v>13.2</v>
      </c>
      <c r="U52" s="35">
        <v>-13.1</v>
      </c>
      <c r="V52" s="35">
        <v>-62</v>
      </c>
      <c r="W52" s="35">
        <v>-21.1</v>
      </c>
      <c r="X52" s="110"/>
    </row>
    <row r="53" spans="1:24" ht="17.25" customHeight="1" thickBot="1">
      <c r="A53" s="10"/>
      <c r="B53" s="68" t="s">
        <v>171</v>
      </c>
      <c r="C53" s="69">
        <v>29.7</v>
      </c>
      <c r="D53" s="69">
        <v>35.3</v>
      </c>
      <c r="E53" s="69">
        <v>17.2</v>
      </c>
      <c r="F53" s="69">
        <v>34.9</v>
      </c>
      <c r="G53" s="69">
        <v>18.9</v>
      </c>
      <c r="H53" s="69">
        <v>26.5</v>
      </c>
      <c r="I53" s="69">
        <v>39.3</v>
      </c>
      <c r="J53" s="69">
        <v>33.1</v>
      </c>
      <c r="K53" s="69">
        <v>26.7</v>
      </c>
      <c r="L53" s="69">
        <v>60.9</v>
      </c>
      <c r="M53" s="69">
        <v>40.6</v>
      </c>
      <c r="N53" s="69">
        <v>34.3</v>
      </c>
      <c r="O53" s="69">
        <v>40.6</v>
      </c>
      <c r="P53" s="69">
        <v>17.1</v>
      </c>
      <c r="Q53" s="69">
        <v>6.9</v>
      </c>
      <c r="R53" s="69">
        <v>24.5</v>
      </c>
      <c r="S53" s="69">
        <v>-28.1</v>
      </c>
      <c r="T53" s="69">
        <v>18.5</v>
      </c>
      <c r="U53" s="69">
        <v>-18.2</v>
      </c>
      <c r="V53" s="69">
        <v>-87.5</v>
      </c>
      <c r="W53" s="69">
        <v>-29.3</v>
      </c>
      <c r="X53" s="182"/>
    </row>
    <row r="54" spans="1:24" ht="17.25" customHeight="1">
      <c r="A54" s="10"/>
      <c r="B54" s="14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</row>
    <row r="55" spans="1:24" ht="17.25" customHeight="1">
      <c r="A55" s="10"/>
      <c r="B55" s="16" t="s">
        <v>82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</row>
    <row r="56" spans="1:24" ht="17.25" customHeight="1">
      <c r="A56" s="10"/>
      <c r="B56" s="33" t="s">
        <v>83</v>
      </c>
      <c r="C56" s="88">
        <v>32.65</v>
      </c>
      <c r="D56" s="88">
        <v>34.53</v>
      </c>
      <c r="E56" s="88">
        <v>34.79</v>
      </c>
      <c r="F56" s="88">
        <v>35.6</v>
      </c>
      <c r="G56" s="88">
        <v>37.42</v>
      </c>
      <c r="H56" s="88">
        <v>37.42</v>
      </c>
      <c r="I56" s="88">
        <v>38.54</v>
      </c>
      <c r="J56" s="88">
        <v>35.75</v>
      </c>
      <c r="K56" s="88">
        <v>38.65</v>
      </c>
      <c r="L56" s="88">
        <v>41.02</v>
      </c>
      <c r="M56" s="88">
        <f>+M46/M62</f>
        <v>41.02</v>
      </c>
      <c r="N56" s="88">
        <f aca="true" t="shared" si="22" ref="N56:S56">+N46/N62</f>
        <v>41.97</v>
      </c>
      <c r="O56" s="88">
        <f t="shared" si="22"/>
        <v>41.9</v>
      </c>
      <c r="P56" s="88">
        <f t="shared" si="22"/>
        <v>41.12</v>
      </c>
      <c r="Q56" s="88">
        <f t="shared" si="22"/>
        <v>42.33</v>
      </c>
      <c r="R56" s="88">
        <f t="shared" si="22"/>
        <v>42.33</v>
      </c>
      <c r="S56" s="88">
        <f t="shared" si="22"/>
        <v>37.14</v>
      </c>
      <c r="T56" s="88">
        <f>+T46/T62</f>
        <v>35.99</v>
      </c>
      <c r="U56" s="88">
        <f>+U46/U62</f>
        <v>37.47</v>
      </c>
      <c r="V56" s="88">
        <f>+V46/V62</f>
        <v>27.75</v>
      </c>
      <c r="W56" s="88">
        <f>+W46/W62</f>
        <v>27.75</v>
      </c>
      <c r="X56" s="80"/>
    </row>
    <row r="57" spans="1:24" ht="17.25" customHeight="1" thickBot="1">
      <c r="A57" s="10"/>
      <c r="B57" s="68" t="s">
        <v>84</v>
      </c>
      <c r="C57" s="89">
        <v>18.92</v>
      </c>
      <c r="D57" s="89">
        <v>20.44</v>
      </c>
      <c r="E57" s="89">
        <v>20.01</v>
      </c>
      <c r="F57" s="89">
        <v>20.82</v>
      </c>
      <c r="G57" s="89">
        <v>23.19</v>
      </c>
      <c r="H57" s="89">
        <v>23.19</v>
      </c>
      <c r="I57" s="89">
        <v>23.85</v>
      </c>
      <c r="J57" s="89">
        <v>25.18</v>
      </c>
      <c r="K57" s="89">
        <v>27.75</v>
      </c>
      <c r="L57" s="89">
        <v>30.2</v>
      </c>
      <c r="M57" s="89">
        <f>+M49/M62</f>
        <v>30.2</v>
      </c>
      <c r="N57" s="89">
        <f aca="true" t="shared" si="23" ref="N57:S57">+N49/N62</f>
        <v>30.97</v>
      </c>
      <c r="O57" s="89">
        <f t="shared" si="23"/>
        <v>30.82</v>
      </c>
      <c r="P57" s="89">
        <f t="shared" si="23"/>
        <v>30.16</v>
      </c>
      <c r="Q57" s="89">
        <f t="shared" si="23"/>
        <v>31.23</v>
      </c>
      <c r="R57" s="89">
        <f t="shared" si="23"/>
        <v>31.23</v>
      </c>
      <c r="S57" s="89">
        <f t="shared" si="23"/>
        <v>27.15</v>
      </c>
      <c r="T57" s="89">
        <f>+T49/T62</f>
        <v>25.84</v>
      </c>
      <c r="U57" s="89">
        <f>+U49/U62</f>
        <v>26.68</v>
      </c>
      <c r="V57" s="89">
        <f>+V49/V62</f>
        <v>19.37</v>
      </c>
      <c r="W57" s="89">
        <f>+W49/W62</f>
        <v>19.37</v>
      </c>
      <c r="X57" s="81"/>
    </row>
    <row r="58" spans="1:24" ht="13.5" customHeight="1">
      <c r="A58" s="10"/>
      <c r="B58" s="14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</row>
    <row r="59" spans="1:24" ht="17.25" customHeight="1">
      <c r="A59" s="10"/>
      <c r="B59" s="16" t="s">
        <v>85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</row>
    <row r="60" spans="1:24" ht="17.25" customHeight="1">
      <c r="A60" s="10"/>
      <c r="B60" s="33" t="s">
        <v>99</v>
      </c>
      <c r="C60" s="35">
        <v>1213.9</v>
      </c>
      <c r="D60" s="35">
        <v>1214.1</v>
      </c>
      <c r="E60" s="35">
        <v>1214.1</v>
      </c>
      <c r="F60" s="35">
        <v>1214.1</v>
      </c>
      <c r="G60" s="35">
        <v>1247.8</v>
      </c>
      <c r="H60" s="35">
        <v>1247.8</v>
      </c>
      <c r="I60" s="35">
        <v>1247.8</v>
      </c>
      <c r="J60" s="35">
        <v>1247.9</v>
      </c>
      <c r="K60" s="35">
        <v>1214.1</v>
      </c>
      <c r="L60" s="35">
        <v>1214.9</v>
      </c>
      <c r="M60" s="35">
        <v>1214.9</v>
      </c>
      <c r="N60" s="35">
        <v>1215.5</v>
      </c>
      <c r="O60" s="35">
        <v>1215.9</v>
      </c>
      <c r="P60" s="35">
        <v>1162.2</v>
      </c>
      <c r="Q60" s="35">
        <v>1162.4</v>
      </c>
      <c r="R60" s="35">
        <f>+Q60</f>
        <v>1162.4</v>
      </c>
      <c r="S60" s="35">
        <v>1162.5</v>
      </c>
      <c r="T60" s="35">
        <v>1174.2</v>
      </c>
      <c r="U60" s="35">
        <v>1134.2</v>
      </c>
      <c r="V60" s="35">
        <v>1184.6</v>
      </c>
      <c r="W60" s="35">
        <f>+V60</f>
        <v>1184.6</v>
      </c>
      <c r="X60" s="110"/>
    </row>
    <row r="61" spans="1:24" ht="17.25" customHeight="1">
      <c r="A61" s="10"/>
      <c r="B61" s="44" t="s">
        <v>86</v>
      </c>
      <c r="C61" s="45">
        <v>-103.1</v>
      </c>
      <c r="D61" s="45">
        <v>-98.3</v>
      </c>
      <c r="E61" s="45">
        <v>-117.3</v>
      </c>
      <c r="F61" s="45">
        <v>-128.9</v>
      </c>
      <c r="G61" s="45">
        <v>-122.4</v>
      </c>
      <c r="H61" s="45">
        <v>-122.4</v>
      </c>
      <c r="I61" s="45">
        <v>-141.8</v>
      </c>
      <c r="J61" s="45">
        <v>-160.3</v>
      </c>
      <c r="K61" s="45">
        <v>-136.7</v>
      </c>
      <c r="L61" s="45">
        <v>-152.4</v>
      </c>
      <c r="M61" s="45">
        <v>-152.4</v>
      </c>
      <c r="N61" s="45">
        <v>-167</v>
      </c>
      <c r="O61" s="45">
        <v>-169.4</v>
      </c>
      <c r="P61" s="45">
        <v>-141.6</v>
      </c>
      <c r="Q61" s="45">
        <v>-141.8</v>
      </c>
      <c r="R61" s="45">
        <f>+Q61</f>
        <v>-141.8</v>
      </c>
      <c r="S61" s="45">
        <v>-149</v>
      </c>
      <c r="T61" s="45">
        <v>-150.5</v>
      </c>
      <c r="U61" s="45">
        <v>-92.8</v>
      </c>
      <c r="V61" s="45">
        <v>-20.7</v>
      </c>
      <c r="W61" s="45">
        <f>+V61</f>
        <v>-20.7</v>
      </c>
      <c r="X61" s="100"/>
    </row>
    <row r="62" spans="1:24" ht="17.25" customHeight="1" thickBot="1">
      <c r="A62" s="10"/>
      <c r="B62" s="68" t="s">
        <v>87</v>
      </c>
      <c r="C62" s="69">
        <v>1110.8</v>
      </c>
      <c r="D62" s="69">
        <v>1115.8</v>
      </c>
      <c r="E62" s="69">
        <v>1096.8</v>
      </c>
      <c r="F62" s="69">
        <v>1085.2</v>
      </c>
      <c r="G62" s="69">
        <v>1125.4</v>
      </c>
      <c r="H62" s="69">
        <v>1125.4</v>
      </c>
      <c r="I62" s="69">
        <v>1106</v>
      </c>
      <c r="J62" s="69">
        <v>1087.6</v>
      </c>
      <c r="K62" s="69">
        <v>1077.4</v>
      </c>
      <c r="L62" s="69">
        <v>1062.5</v>
      </c>
      <c r="M62" s="69">
        <v>1062.5</v>
      </c>
      <c r="N62" s="69">
        <v>1048.5</v>
      </c>
      <c r="O62" s="69">
        <v>1046.5</v>
      </c>
      <c r="P62" s="69">
        <v>1020.6</v>
      </c>
      <c r="Q62" s="69">
        <v>1020.6</v>
      </c>
      <c r="R62" s="69">
        <f>SUM(R60:R61)</f>
        <v>1020.6</v>
      </c>
      <c r="S62" s="69">
        <f>SUM(S60:S61)</f>
        <v>1013.5</v>
      </c>
      <c r="T62" s="69">
        <f>SUM(T60:T61)</f>
        <v>1023.7</v>
      </c>
      <c r="U62" s="69">
        <f>SUM(U60:U61)</f>
        <v>1041.4</v>
      </c>
      <c r="V62" s="69">
        <f>SUM(V60:V61)</f>
        <v>1163.9</v>
      </c>
      <c r="W62" s="69">
        <f>+V62</f>
        <v>1163.9</v>
      </c>
      <c r="X62" s="76"/>
    </row>
    <row r="63" spans="1:24" ht="17.25" customHeight="1">
      <c r="A63" s="10"/>
      <c r="B63" s="14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</row>
    <row r="64" spans="1:24" ht="17.25" customHeight="1">
      <c r="A64" s="10"/>
      <c r="B64" s="16" t="s">
        <v>88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</row>
    <row r="65" spans="1:24" ht="17.25" customHeight="1">
      <c r="A65" s="10"/>
      <c r="B65" s="33" t="s">
        <v>89</v>
      </c>
      <c r="C65" s="34">
        <v>199249</v>
      </c>
      <c r="D65" s="34">
        <v>215279</v>
      </c>
      <c r="E65" s="34">
        <v>238181</v>
      </c>
      <c r="F65" s="34">
        <v>239604</v>
      </c>
      <c r="G65" s="34">
        <v>232891</v>
      </c>
      <c r="H65" s="34">
        <v>232891</v>
      </c>
      <c r="I65" s="34">
        <v>248116</v>
      </c>
      <c r="J65" s="34">
        <v>244931</v>
      </c>
      <c r="K65" s="34">
        <v>252139</v>
      </c>
      <c r="L65" s="34">
        <v>253676</v>
      </c>
      <c r="M65" s="34">
        <v>253676</v>
      </c>
      <c r="N65" s="34">
        <v>271293</v>
      </c>
      <c r="O65" s="34">
        <v>296416</v>
      </c>
      <c r="P65" s="34">
        <v>298688</v>
      </c>
      <c r="Q65" s="34">
        <v>323640</v>
      </c>
      <c r="R65" s="34">
        <v>312068</v>
      </c>
      <c r="S65" s="34">
        <v>301009</v>
      </c>
      <c r="T65" s="34">
        <v>301817</v>
      </c>
      <c r="U65" s="34">
        <v>308142</v>
      </c>
      <c r="V65" s="34">
        <v>257467</v>
      </c>
      <c r="W65" s="34">
        <f>+V65</f>
        <v>257467</v>
      </c>
      <c r="X65" s="176"/>
    </row>
    <row r="66" spans="1:24" ht="17.25" customHeight="1">
      <c r="A66" s="10"/>
      <c r="B66" s="33" t="s">
        <v>90</v>
      </c>
      <c r="C66" s="34">
        <v>24596</v>
      </c>
      <c r="D66" s="34">
        <v>26022</v>
      </c>
      <c r="E66" s="34">
        <v>25934</v>
      </c>
      <c r="F66" s="34">
        <v>26519</v>
      </c>
      <c r="G66" s="34">
        <v>26348</v>
      </c>
      <c r="H66" s="34">
        <v>26348</v>
      </c>
      <c r="I66" s="34">
        <v>26778</v>
      </c>
      <c r="J66" s="34">
        <v>26018</v>
      </c>
      <c r="K66" s="34">
        <v>27130</v>
      </c>
      <c r="L66" s="34">
        <v>35147</v>
      </c>
      <c r="M66" s="34">
        <v>35147</v>
      </c>
      <c r="N66" s="34">
        <v>35841</v>
      </c>
      <c r="O66" s="34">
        <v>38617</v>
      </c>
      <c r="P66" s="34">
        <v>35888</v>
      </c>
      <c r="Q66" s="34">
        <v>32240</v>
      </c>
      <c r="R66" s="34">
        <v>34737</v>
      </c>
      <c r="S66" s="34">
        <v>29361</v>
      </c>
      <c r="T66" s="34">
        <v>30795</v>
      </c>
      <c r="U66" s="34">
        <v>32170</v>
      </c>
      <c r="V66" s="34">
        <v>34208</v>
      </c>
      <c r="W66" s="34">
        <f>+V66</f>
        <v>34208</v>
      </c>
      <c r="X66" s="176"/>
    </row>
    <row r="67" spans="1:24" ht="17.25" customHeight="1" thickBot="1">
      <c r="A67" s="10"/>
      <c r="B67" s="68" t="s">
        <v>172</v>
      </c>
      <c r="C67" s="70">
        <v>33121</v>
      </c>
      <c r="D67" s="70">
        <v>33847</v>
      </c>
      <c r="E67" s="70">
        <v>33270</v>
      </c>
      <c r="F67" s="70">
        <v>33213</v>
      </c>
      <c r="G67" s="70">
        <v>31918</v>
      </c>
      <c r="H67" s="70">
        <v>31918</v>
      </c>
      <c r="I67" s="70">
        <v>33609</v>
      </c>
      <c r="J67" s="70">
        <v>32752</v>
      </c>
      <c r="K67" s="70">
        <v>33269</v>
      </c>
      <c r="L67" s="70">
        <v>46764</v>
      </c>
      <c r="M67" s="70">
        <v>46764</v>
      </c>
      <c r="N67" s="70">
        <v>35841</v>
      </c>
      <c r="O67" s="70">
        <v>38617</v>
      </c>
      <c r="P67" s="70">
        <v>35888</v>
      </c>
      <c r="Q67" s="70">
        <v>41601</v>
      </c>
      <c r="R67" s="70">
        <v>45102</v>
      </c>
      <c r="S67" s="70">
        <v>41077</v>
      </c>
      <c r="T67" s="70">
        <v>43145</v>
      </c>
      <c r="U67" s="70">
        <v>44891</v>
      </c>
      <c r="V67" s="70">
        <v>46090</v>
      </c>
      <c r="W67" s="70">
        <f>+V67</f>
        <v>46090</v>
      </c>
      <c r="X67" s="181"/>
    </row>
    <row r="68" spans="1:24" ht="17.25" customHeight="1">
      <c r="A68" s="10"/>
      <c r="B68" s="14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</row>
    <row r="69" spans="1:24" ht="17.25" customHeight="1">
      <c r="A69" s="10"/>
      <c r="B69" s="33" t="s">
        <v>91</v>
      </c>
      <c r="C69" s="35">
        <v>12.3</v>
      </c>
      <c r="D69" s="35">
        <v>12.1</v>
      </c>
      <c r="E69" s="35">
        <v>10.9</v>
      </c>
      <c r="F69" s="35">
        <v>11.1</v>
      </c>
      <c r="G69" s="35">
        <v>11.3</v>
      </c>
      <c r="H69" s="35">
        <v>11.3</v>
      </c>
      <c r="I69" s="35">
        <v>10.8</v>
      </c>
      <c r="J69" s="35">
        <v>10.6</v>
      </c>
      <c r="K69" s="35">
        <v>10.8</v>
      </c>
      <c r="L69" s="35">
        <v>13.9</v>
      </c>
      <c r="M69" s="35">
        <v>13.9</v>
      </c>
      <c r="N69" s="35">
        <v>13.2</v>
      </c>
      <c r="O69" s="35">
        <v>13</v>
      </c>
      <c r="P69" s="35">
        <v>12</v>
      </c>
      <c r="Q69" s="35">
        <v>10</v>
      </c>
      <c r="R69" s="35">
        <v>11.1</v>
      </c>
      <c r="S69" s="35">
        <v>9.8</v>
      </c>
      <c r="T69" s="35">
        <v>10.2</v>
      </c>
      <c r="U69" s="35">
        <v>10.4</v>
      </c>
      <c r="V69" s="35">
        <v>13.3</v>
      </c>
      <c r="W69" s="35">
        <f>+V69</f>
        <v>13.3</v>
      </c>
      <c r="X69" s="110"/>
    </row>
    <row r="70" spans="1:24" ht="17.25" customHeight="1" thickBot="1">
      <c r="A70" s="10"/>
      <c r="B70" s="68" t="s">
        <v>92</v>
      </c>
      <c r="C70" s="69">
        <v>16.6</v>
      </c>
      <c r="D70" s="69">
        <v>15.7</v>
      </c>
      <c r="E70" s="69">
        <v>14</v>
      </c>
      <c r="F70" s="69">
        <v>13.9</v>
      </c>
      <c r="G70" s="69">
        <v>13.7</v>
      </c>
      <c r="H70" s="69">
        <v>13.7</v>
      </c>
      <c r="I70" s="69">
        <v>13.5</v>
      </c>
      <c r="J70" s="69">
        <v>13.4</v>
      </c>
      <c r="K70" s="69">
        <v>13.2</v>
      </c>
      <c r="L70" s="69">
        <v>18.4</v>
      </c>
      <c r="M70" s="69">
        <v>18.4</v>
      </c>
      <c r="N70" s="69">
        <v>17.3</v>
      </c>
      <c r="O70" s="69">
        <v>16.3</v>
      </c>
      <c r="P70" s="69">
        <v>15.3</v>
      </c>
      <c r="Q70" s="69">
        <v>12.9</v>
      </c>
      <c r="R70" s="69">
        <v>14.5</v>
      </c>
      <c r="S70" s="69">
        <v>13.6</v>
      </c>
      <c r="T70" s="69">
        <v>14.3</v>
      </c>
      <c r="U70" s="69">
        <v>14.6</v>
      </c>
      <c r="V70" s="69">
        <v>17.9</v>
      </c>
      <c r="W70" s="69">
        <f>+V70</f>
        <v>17.9</v>
      </c>
      <c r="X70" s="182"/>
    </row>
    <row r="71" spans="1:24" ht="17.25" customHeight="1">
      <c r="A71" s="10"/>
      <c r="B71" s="26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183"/>
    </row>
    <row r="72" spans="1:24" ht="17.25" customHeight="1">
      <c r="A72" s="10"/>
      <c r="B72" s="16" t="s">
        <v>94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184"/>
    </row>
    <row r="73" spans="1:24" ht="17.25" customHeight="1" thickBot="1">
      <c r="A73" s="10"/>
      <c r="B73" s="68" t="s">
        <v>95</v>
      </c>
      <c r="C73" s="70">
        <v>41200</v>
      </c>
      <c r="D73" s="70">
        <v>41600</v>
      </c>
      <c r="E73" s="70">
        <v>42100</v>
      </c>
      <c r="F73" s="70">
        <v>43400</v>
      </c>
      <c r="G73" s="70">
        <v>44600</v>
      </c>
      <c r="H73" s="70">
        <v>44600</v>
      </c>
      <c r="I73" s="70">
        <v>43600</v>
      </c>
      <c r="J73" s="70">
        <v>44100</v>
      </c>
      <c r="K73" s="70">
        <v>44700</v>
      </c>
      <c r="L73" s="70">
        <v>44900</v>
      </c>
      <c r="M73" s="70">
        <v>44900</v>
      </c>
      <c r="N73" s="70">
        <v>45300</v>
      </c>
      <c r="O73" s="70">
        <v>45600</v>
      </c>
      <c r="P73" s="70">
        <v>47200</v>
      </c>
      <c r="Q73" s="70">
        <v>48100</v>
      </c>
      <c r="R73" s="70">
        <f>+Q73</f>
        <v>48100</v>
      </c>
      <c r="S73" s="70">
        <v>48700</v>
      </c>
      <c r="T73" s="70">
        <v>49000</v>
      </c>
      <c r="U73" s="70">
        <v>50300</v>
      </c>
      <c r="V73" s="70">
        <v>47800</v>
      </c>
      <c r="W73" s="70">
        <f>+V73</f>
        <v>47800</v>
      </c>
      <c r="X73" s="181"/>
    </row>
    <row r="74" spans="1:24" ht="11.25" customHeight="1">
      <c r="A74" s="10"/>
      <c r="B74" s="14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24" ht="17.25" customHeight="1">
      <c r="A75" s="53"/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</row>
    <row r="76" spans="1:24" ht="11.25" customHeight="1">
      <c r="A76" s="10"/>
      <c r="B76" s="14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</row>
    <row r="77" spans="1:24" ht="17.25" customHeight="1">
      <c r="A77" s="221" t="s">
        <v>185</v>
      </c>
      <c r="B77" s="15" t="s">
        <v>186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</row>
  </sheetData>
  <mergeCells count="1">
    <mergeCell ref="B1:B2"/>
  </mergeCells>
  <printOptions/>
  <pageMargins left="0.1968503937007874" right="0.15748031496062992" top="0.1968503937007874" bottom="0.1968503937007874" header="0" footer="0"/>
  <pageSetup fitToWidth="2" horizontalDpi="600" verticalDpi="600" orientation="landscape" pageOrder="overThenDown" paperSize="9" scale="55" r:id="rId1"/>
  <headerFooter alignWithMargins="0">
    <oddFooter>&amp;C&amp;D</oddFooter>
  </headerFooter>
  <rowBreaks count="1" manualBreakCount="1">
    <brk id="42" max="2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X19"/>
  <sheetViews>
    <sheetView showGridLines="0" zoomScale="80" zoomScaleNormal="8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36.8515625" style="1" customWidth="1"/>
    <col min="3" max="3" width="14.7109375" style="1" customWidth="1"/>
    <col min="4" max="7" width="14.7109375" style="1" hidden="1" customWidth="1" outlineLevel="1"/>
    <col min="8" max="8" width="14.7109375" style="1" customWidth="1" collapsed="1"/>
    <col min="9" max="12" width="14.7109375" style="1" hidden="1" customWidth="1" outlineLevel="1"/>
    <col min="13" max="13" width="14.7109375" style="1" customWidth="1" collapsed="1"/>
    <col min="14" max="23" width="14.7109375" style="1" customWidth="1"/>
    <col min="24" max="16384" width="1.7109375" style="1" customWidth="1"/>
  </cols>
  <sheetData>
    <row r="1" spans="1:24" s="5" customFormat="1" ht="19.5" customHeight="1">
      <c r="A1" s="2"/>
      <c r="B1" s="258" t="s">
        <v>47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"/>
    </row>
    <row r="2" spans="1:24" s="5" customFormat="1" ht="19.5" customHeight="1">
      <c r="A2" s="6"/>
      <c r="B2" s="259"/>
      <c r="C2" s="61">
        <v>2004</v>
      </c>
      <c r="D2" s="7" t="s">
        <v>11</v>
      </c>
      <c r="E2" s="7" t="s">
        <v>12</v>
      </c>
      <c r="F2" s="7" t="s">
        <v>13</v>
      </c>
      <c r="G2" s="7" t="s">
        <v>14</v>
      </c>
      <c r="H2" s="8">
        <v>2005</v>
      </c>
      <c r="I2" s="7" t="s">
        <v>15</v>
      </c>
      <c r="J2" s="7" t="s">
        <v>16</v>
      </c>
      <c r="K2" s="7" t="s">
        <v>17</v>
      </c>
      <c r="L2" s="7" t="s">
        <v>18</v>
      </c>
      <c r="M2" s="8">
        <v>2006</v>
      </c>
      <c r="N2" s="7" t="s">
        <v>57</v>
      </c>
      <c r="O2" s="7" t="s">
        <v>103</v>
      </c>
      <c r="P2" s="7" t="s">
        <v>105</v>
      </c>
      <c r="Q2" s="7" t="s">
        <v>106</v>
      </c>
      <c r="R2" s="8">
        <v>2007</v>
      </c>
      <c r="S2" s="7" t="s">
        <v>110</v>
      </c>
      <c r="T2" s="7" t="s">
        <v>154</v>
      </c>
      <c r="U2" s="7" t="s">
        <v>155</v>
      </c>
      <c r="V2" s="7" t="s">
        <v>156</v>
      </c>
      <c r="W2" s="8">
        <v>2008</v>
      </c>
      <c r="X2" s="6"/>
    </row>
    <row r="3" spans="1:24" s="11" customFormat="1" ht="15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16.5" thickBot="1">
      <c r="A4" s="10"/>
      <c r="B4" s="12" t="s">
        <v>20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10"/>
    </row>
    <row r="5" spans="1:24" ht="17.25" customHeight="1" thickTop="1">
      <c r="A5" s="10"/>
      <c r="B5" s="14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10"/>
    </row>
    <row r="6" spans="1:24" ht="17.25" customHeight="1">
      <c r="A6" s="10"/>
      <c r="B6" s="16" t="s">
        <v>101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10"/>
    </row>
    <row r="7" spans="1:24" s="25" customFormat="1" ht="17.25" customHeight="1" thickBot="1">
      <c r="A7" s="10"/>
      <c r="B7" s="38" t="s">
        <v>25</v>
      </c>
      <c r="C7" s="29">
        <f>+'Core Results'!C11-'Investment Banking'!C19-'Private Banking'!C12-'Asset Management'!C24</f>
        <v>-296</v>
      </c>
      <c r="D7" s="29">
        <f>+'Core Results'!D11-'Investment Banking'!D19-'Private Banking'!D12-'Asset Management'!D24</f>
        <v>-39</v>
      </c>
      <c r="E7" s="29">
        <f>+'Core Results'!E11-'Investment Banking'!E19-'Private Banking'!E12-'Asset Management'!E24</f>
        <v>-28</v>
      </c>
      <c r="F7" s="29">
        <f>+'Core Results'!F11-'Investment Banking'!F19-'Private Banking'!F12-'Asset Management'!F24</f>
        <v>-165</v>
      </c>
      <c r="G7" s="29">
        <f>+'Core Results'!G11-'Investment Banking'!G19-'Private Banking'!G12-'Asset Management'!G24</f>
        <v>-196</v>
      </c>
      <c r="H7" s="29">
        <f>+'Core Results'!H11-'Investment Banking'!H19-'Private Banking'!H12-'Asset Management'!H24</f>
        <v>-428</v>
      </c>
      <c r="I7" s="29">
        <f>+'Core Results'!I11-'Investment Banking'!I19-'Private Banking'!I12-'Asset Management'!I24</f>
        <v>18</v>
      </c>
      <c r="J7" s="29">
        <f>+'Core Results'!J11-'Investment Banking'!J19-'Private Banking'!J12-'Asset Management'!J24</f>
        <v>23</v>
      </c>
      <c r="K7" s="29">
        <f>+'Core Results'!K11-'Investment Banking'!K19-'Private Banking'!K12-'Asset Management'!K24</f>
        <v>-129</v>
      </c>
      <c r="L7" s="29">
        <f>+'Core Results'!L11-'Investment Banking'!L19-'Private Banking'!L12-'Asset Management'!L24</f>
        <v>20</v>
      </c>
      <c r="M7" s="29">
        <f>+'Core Results'!M11-'Investment Banking'!M19-'Private Banking'!M12-'Asset Management'!M24</f>
        <v>86</v>
      </c>
      <c r="N7" s="29">
        <f>+'Core Results'!N11-'Investment Banking'!N19-'Private Banking'!N12-'Asset Management'!N24</f>
        <v>-33</v>
      </c>
      <c r="O7" s="29">
        <f>+'Core Results'!O11-'Investment Banking'!O19-'Private Banking'!O12-'Asset Management'!O24</f>
        <v>-3</v>
      </c>
      <c r="P7" s="29">
        <f>+'Core Results'!P11-'Investment Banking'!P19-'Private Banking'!P12-'Asset Management'!P24</f>
        <v>52</v>
      </c>
      <c r="Q7" s="29">
        <f>+'Core Results'!Q11-'Investment Banking'!Q19-'Private Banking'!Q12-'Asset Management'!Q24</f>
        <v>27</v>
      </c>
      <c r="R7" s="29">
        <f>+'Core Results'!R11-'Investment Banking'!R19-'Private Banking'!R12-'Asset Management'!R24</f>
        <v>43</v>
      </c>
      <c r="S7" s="29">
        <f>+'Core Results'!S11-'Investment Banking'!S19-'Private Banking'!S12-'Asset Management'!S24</f>
        <v>120</v>
      </c>
      <c r="T7" s="29">
        <f>+'Core Results'!T11-'Investment Banking'!T19-'Private Banking'!T12-'Asset Management'!T24</f>
        <v>113</v>
      </c>
      <c r="U7" s="29">
        <f>+'Core Results'!U11-'Investment Banking'!U19-'Private Banking'!U12-'Asset Management'!U24</f>
        <v>56</v>
      </c>
      <c r="V7" s="29">
        <f>+'Core Results'!V11-'Investment Banking'!V19-'Private Banking'!V12-'Asset Management'!V24</f>
        <v>5</v>
      </c>
      <c r="W7" s="29">
        <f>+'Core Results'!W11-'Investment Banking'!W19-'Private Banking'!W12-'Asset Management'!W24</f>
        <v>294</v>
      </c>
      <c r="X7" s="10"/>
    </row>
    <row r="8" spans="1:24" s="25" customFormat="1" ht="17.25" customHeight="1" thickBot="1">
      <c r="A8" s="10"/>
      <c r="B8" s="38" t="s">
        <v>26</v>
      </c>
      <c r="C8" s="29">
        <f>+'Core Results'!C12-'Investment Banking'!C20-'Private Banking'!C13-'Asset Management'!C25</f>
        <v>1</v>
      </c>
      <c r="D8" s="29">
        <f>+'Core Results'!D12-'Investment Banking'!D20-'Private Banking'!D13-'Asset Management'!D25</f>
        <v>1</v>
      </c>
      <c r="E8" s="29">
        <f>+'Core Results'!E12-'Investment Banking'!E20-'Private Banking'!E13-'Asset Management'!E25</f>
        <v>-1</v>
      </c>
      <c r="F8" s="29">
        <f>+'Core Results'!F12-'Investment Banking'!F20-'Private Banking'!F13-'Asset Management'!F25</f>
        <v>0</v>
      </c>
      <c r="G8" s="29">
        <f>+'Core Results'!G12-'Investment Banking'!G20-'Private Banking'!G13-'Asset Management'!G25</f>
        <v>0</v>
      </c>
      <c r="H8" s="29">
        <f>+'Core Results'!H12-'Investment Banking'!H20-'Private Banking'!H13-'Asset Management'!H25</f>
        <v>0</v>
      </c>
      <c r="I8" s="29">
        <f>+'Core Results'!I12-'Investment Banking'!I20-'Private Banking'!I13-'Asset Management'!I25</f>
        <v>0</v>
      </c>
      <c r="J8" s="29">
        <f>+'Core Results'!J12-'Investment Banking'!J20-'Private Banking'!J13-'Asset Management'!J25</f>
        <v>0</v>
      </c>
      <c r="K8" s="29">
        <f>+'Core Results'!K12-'Investment Banking'!K20-'Private Banking'!K13-'Asset Management'!K25</f>
        <v>-1</v>
      </c>
      <c r="L8" s="29">
        <f>+'Core Results'!L12-'Investment Banking'!L20-'Private Banking'!L13-'Asset Management'!L25</f>
        <v>0</v>
      </c>
      <c r="M8" s="29">
        <f>+'Core Results'!M12-'Investment Banking'!M20-'Private Banking'!M13-'Asset Management'!M25</f>
        <v>-1</v>
      </c>
      <c r="N8" s="29">
        <f>+'Core Results'!N12-'Investment Banking'!N20-'Private Banking'!N13-'Asset Management'!N25</f>
        <v>-1</v>
      </c>
      <c r="O8" s="29">
        <f>+'Core Results'!O12-'Investment Banking'!O20-'Private Banking'!O13-'Asset Management'!O25</f>
        <v>0</v>
      </c>
      <c r="P8" s="29">
        <f>+'Core Results'!P12-'Investment Banking'!P20-'Private Banking'!P13-'Asset Management'!P25</f>
        <v>1</v>
      </c>
      <c r="Q8" s="29">
        <f>+'Core Results'!Q12-'Investment Banking'!Q20-'Private Banking'!Q13-'Asset Management'!Q25</f>
        <v>-2</v>
      </c>
      <c r="R8" s="29">
        <f>+'Core Results'!R12-'Investment Banking'!R20-'Private Banking'!R13-'Asset Management'!R25</f>
        <v>-2</v>
      </c>
      <c r="S8" s="29">
        <f>+'Core Results'!S12-'Investment Banking'!S20-'Private Banking'!S13-'Asset Management'!S25</f>
        <v>0</v>
      </c>
      <c r="T8" s="29">
        <f>+'Core Results'!T12-'Investment Banking'!T20-'Private Banking'!T13-'Asset Management'!T25</f>
        <v>0</v>
      </c>
      <c r="U8" s="29">
        <f>+'Core Results'!U12-'Investment Banking'!U20-'Private Banking'!U13-'Asset Management'!U25</f>
        <v>-1</v>
      </c>
      <c r="V8" s="29">
        <f>+'Core Results'!V12-'Investment Banking'!V20-'Private Banking'!V13-'Asset Management'!V25</f>
        <v>1</v>
      </c>
      <c r="W8" s="29">
        <f>+'Core Results'!W12-'Investment Banking'!W20-'Private Banking'!W13-'Asset Management'!W25</f>
        <v>0</v>
      </c>
      <c r="X8" s="10"/>
    </row>
    <row r="9" spans="1:24" ht="17.25" customHeight="1">
      <c r="A9" s="10"/>
      <c r="B9" s="41" t="s">
        <v>27</v>
      </c>
      <c r="C9" s="59">
        <f>+'Core Results'!C13-'Investment Banking'!C21-'Private Banking'!C14-'Asset Management'!C26</f>
        <v>83</v>
      </c>
      <c r="D9" s="59">
        <f>+'Core Results'!D13-'Investment Banking'!D21-'Private Banking'!D14-'Asset Management'!D26</f>
        <v>30</v>
      </c>
      <c r="E9" s="59">
        <f>+'Core Results'!E13-'Investment Banking'!E21-'Private Banking'!E14-'Asset Management'!E26</f>
        <v>29</v>
      </c>
      <c r="F9" s="59">
        <f>+'Core Results'!F13-'Investment Banking'!F21-'Private Banking'!F14-'Asset Management'!F26</f>
        <v>51</v>
      </c>
      <c r="G9" s="59">
        <f>+'Core Results'!G13-'Investment Banking'!G21-'Private Banking'!G14-'Asset Management'!G26</f>
        <v>708</v>
      </c>
      <c r="H9" s="59">
        <f>+'Core Results'!H13-'Investment Banking'!H21-'Private Banking'!H14-'Asset Management'!H26</f>
        <v>818</v>
      </c>
      <c r="I9" s="59">
        <f>+'Core Results'!I13-'Investment Banking'!I21-'Private Banking'!I14-'Asset Management'!I26</f>
        <v>61</v>
      </c>
      <c r="J9" s="59">
        <f>+'Core Results'!J13-'Investment Banking'!J21-'Private Banking'!J14-'Asset Management'!J26</f>
        <v>48</v>
      </c>
      <c r="K9" s="59">
        <f>+'Core Results'!K13-'Investment Banking'!K21-'Private Banking'!K14-'Asset Management'!K26</f>
        <v>-10</v>
      </c>
      <c r="L9" s="59">
        <f>+'Core Results'!L13-'Investment Banking'!L21-'Private Banking'!L14-'Asset Management'!L26</f>
        <v>117</v>
      </c>
      <c r="M9" s="59">
        <f>+'Core Results'!M13-'Investment Banking'!M21-'Private Banking'!M14-'Asset Management'!M26</f>
        <v>216</v>
      </c>
      <c r="N9" s="59">
        <f>+'Core Results'!N13-'Investment Banking'!N21-'Private Banking'!N14-'Asset Management'!N26</f>
        <v>69</v>
      </c>
      <c r="O9" s="59">
        <f>+'Core Results'!O13-'Investment Banking'!O21-'Private Banking'!O14-'Asset Management'!O26</f>
        <v>61</v>
      </c>
      <c r="P9" s="59">
        <f>+'Core Results'!P13-'Investment Banking'!P21-'Private Banking'!P14-'Asset Management'!P26</f>
        <v>77</v>
      </c>
      <c r="Q9" s="59">
        <f>+'Core Results'!Q13-'Investment Banking'!Q21-'Private Banking'!Q14-'Asset Management'!Q26</f>
        <v>-29</v>
      </c>
      <c r="R9" s="59">
        <f>+'Core Results'!R13-'Investment Banking'!R21-'Private Banking'!R14-'Asset Management'!R26</f>
        <v>178</v>
      </c>
      <c r="S9" s="59">
        <f>+'Core Results'!S13-'Investment Banking'!S21-'Private Banking'!S14-'Asset Management'!S26</f>
        <v>61</v>
      </c>
      <c r="T9" s="59">
        <f>+'Core Results'!T13-'Investment Banking'!T21-'Private Banking'!T14-'Asset Management'!T26</f>
        <v>103</v>
      </c>
      <c r="U9" s="59">
        <f>+'Core Results'!U13-'Investment Banking'!U21-'Private Banking'!U14-'Asset Management'!U26</f>
        <v>64</v>
      </c>
      <c r="V9" s="59">
        <f>+'Core Results'!V13-'Investment Banking'!V21-'Private Banking'!V14-'Asset Management'!V26</f>
        <v>630</v>
      </c>
      <c r="W9" s="59">
        <f>+'Core Results'!W13-'Investment Banking'!W21-'Private Banking'!W14-'Asset Management'!W26</f>
        <v>858</v>
      </c>
      <c r="X9" s="10"/>
    </row>
    <row r="10" spans="1:24" ht="17.25" customHeight="1">
      <c r="A10" s="10"/>
      <c r="B10" s="153" t="s">
        <v>28</v>
      </c>
      <c r="C10" s="188">
        <f>+'Core Results'!C14-'Investment Banking'!C22-'Private Banking'!C15-'Asset Management'!C27</f>
        <v>-32</v>
      </c>
      <c r="D10" s="188">
        <f>+'Core Results'!D14-'Investment Banking'!D22-'Private Banking'!D15-'Asset Management'!D27</f>
        <v>-58</v>
      </c>
      <c r="E10" s="188">
        <f>+'Core Results'!E14-'Investment Banking'!E22-'Private Banking'!E15-'Asset Management'!E27</f>
        <v>19</v>
      </c>
      <c r="F10" s="188">
        <f>+'Core Results'!F14-'Investment Banking'!F22-'Private Banking'!F15-'Asset Management'!F27</f>
        <v>-28</v>
      </c>
      <c r="G10" s="188">
        <f>+'Core Results'!G14-'Investment Banking'!G22-'Private Banking'!G15-'Asset Management'!G27</f>
        <v>139</v>
      </c>
      <c r="H10" s="188">
        <f>+'Core Results'!H14-'Investment Banking'!H22-'Private Banking'!H15-'Asset Management'!H27</f>
        <v>72</v>
      </c>
      <c r="I10" s="188">
        <f>+'Core Results'!I14-'Investment Banking'!I22-'Private Banking'!I15-'Asset Management'!I27</f>
        <v>-8</v>
      </c>
      <c r="J10" s="188">
        <f>+'Core Results'!J14-'Investment Banking'!J22-'Private Banking'!J15-'Asset Management'!J27</f>
        <v>-28</v>
      </c>
      <c r="K10" s="188">
        <f>+'Core Results'!K14-'Investment Banking'!K22-'Private Banking'!K15-'Asset Management'!K27</f>
        <v>16</v>
      </c>
      <c r="L10" s="188">
        <f>+'Core Results'!L14-'Investment Banking'!L22-'Private Banking'!L15-'Asset Management'!L27</f>
        <v>103</v>
      </c>
      <c r="M10" s="188">
        <f>+'Core Results'!M14-'Investment Banking'!M22-'Private Banking'!M15-'Asset Management'!M27</f>
        <v>83</v>
      </c>
      <c r="N10" s="188">
        <f>+'Core Results'!N14-'Investment Banking'!N22-'Private Banking'!N15-'Asset Management'!N27</f>
        <v>8</v>
      </c>
      <c r="O10" s="188">
        <f>+'Core Results'!O14-'Investment Banking'!O22-'Private Banking'!O15-'Asset Management'!O27</f>
        <v>11</v>
      </c>
      <c r="P10" s="188">
        <f>+'Core Results'!P14-'Investment Banking'!P22-'Private Banking'!P15-'Asset Management'!P27</f>
        <v>7</v>
      </c>
      <c r="Q10" s="188">
        <f>+'Core Results'!Q14-'Investment Banking'!Q22-'Private Banking'!Q15-'Asset Management'!Q27</f>
        <v>110</v>
      </c>
      <c r="R10" s="188">
        <f>+'Core Results'!R14-'Investment Banking'!R22-'Private Banking'!R15-'Asset Management'!R27</f>
        <v>136</v>
      </c>
      <c r="S10" s="188">
        <f>+'Core Results'!S14-'Investment Banking'!S22-'Private Banking'!S15-'Asset Management'!S27</f>
        <v>8</v>
      </c>
      <c r="T10" s="188">
        <f>+'Core Results'!T14-'Investment Banking'!T22-'Private Banking'!T15-'Asset Management'!T27</f>
        <v>32</v>
      </c>
      <c r="U10" s="188">
        <f>+'Core Results'!U14-'Investment Banking'!U22-'Private Banking'!U15-'Asset Management'!U27</f>
        <v>-19</v>
      </c>
      <c r="V10" s="188">
        <f>+'Core Results'!V14-'Investment Banking'!V22-'Private Banking'!V15-'Asset Management'!V27</f>
        <v>428</v>
      </c>
      <c r="W10" s="188">
        <f>+'Core Results'!W14-'Investment Banking'!W22-'Private Banking'!W15-'Asset Management'!W27</f>
        <v>449</v>
      </c>
      <c r="X10" s="10"/>
    </row>
    <row r="11" spans="1:24" s="25" customFormat="1" ht="17.25" customHeight="1">
      <c r="A11" s="10"/>
      <c r="B11" s="40" t="s">
        <v>29</v>
      </c>
      <c r="C11" s="56">
        <f>+'Core Results'!C15-'Investment Banking'!C23-'Private Banking'!C16-'Asset Management'!C28</f>
        <v>-89</v>
      </c>
      <c r="D11" s="56">
        <f>+'Core Results'!D15-'Investment Banking'!D23-'Private Banking'!D16-'Asset Management'!D28</f>
        <v>-27</v>
      </c>
      <c r="E11" s="56">
        <f>+'Core Results'!E15-'Investment Banking'!E23-'Private Banking'!E16-'Asset Management'!E28</f>
        <v>-37</v>
      </c>
      <c r="F11" s="56">
        <f>+'Core Results'!F15-'Investment Banking'!F23-'Private Banking'!F16-'Asset Management'!F28</f>
        <v>-32</v>
      </c>
      <c r="G11" s="56">
        <f>+'Core Results'!G15-'Investment Banking'!G23-'Private Banking'!G16-'Asset Management'!G28</f>
        <v>-10</v>
      </c>
      <c r="H11" s="56">
        <f>+'Core Results'!H15-'Investment Banking'!H23-'Private Banking'!H16-'Asset Management'!H28</f>
        <v>-106</v>
      </c>
      <c r="I11" s="56">
        <f>+'Core Results'!I15-'Investment Banking'!I23-'Private Banking'!I16-'Asset Management'!I28</f>
        <v>-2</v>
      </c>
      <c r="J11" s="56">
        <f>+'Core Results'!J15-'Investment Banking'!J23-'Private Banking'!J16-'Asset Management'!J28</f>
        <v>-10</v>
      </c>
      <c r="K11" s="56">
        <f>+'Core Results'!K15-'Investment Banking'!K23-'Private Banking'!K16-'Asset Management'!K28</f>
        <v>-26</v>
      </c>
      <c r="L11" s="56">
        <f>+'Core Results'!L15-'Investment Banking'!L23-'Private Banking'!L16-'Asset Management'!L28</f>
        <v>-13</v>
      </c>
      <c r="M11" s="56">
        <f>+'Core Results'!M15-'Investment Banking'!M23-'Private Banking'!M16-'Asset Management'!M28</f>
        <v>-51</v>
      </c>
      <c r="N11" s="56">
        <f>+'Core Results'!N15-'Investment Banking'!N23-'Private Banking'!N16-'Asset Management'!N28</f>
        <v>-20</v>
      </c>
      <c r="O11" s="56">
        <f>+'Core Results'!O15-'Investment Banking'!O23-'Private Banking'!O16-'Asset Management'!O28</f>
        <v>-18</v>
      </c>
      <c r="P11" s="56">
        <f>+'Core Results'!P15-'Investment Banking'!P23-'Private Banking'!P16-'Asset Management'!P28</f>
        <v>-24</v>
      </c>
      <c r="Q11" s="56">
        <f>+'Core Results'!Q15-'Investment Banking'!Q23-'Private Banking'!Q16-'Asset Management'!Q28</f>
        <v>-15</v>
      </c>
      <c r="R11" s="56">
        <f>+'Core Results'!R15-'Investment Banking'!R23-'Private Banking'!R16-'Asset Management'!R28</f>
        <v>-77</v>
      </c>
      <c r="S11" s="56">
        <f>+'Core Results'!S15-'Investment Banking'!S23-'Private Banking'!S16-'Asset Management'!S28</f>
        <v>-10</v>
      </c>
      <c r="T11" s="56">
        <f>+'Core Results'!T15-'Investment Banking'!T23-'Private Banking'!T16-'Asset Management'!T28</f>
        <v>47</v>
      </c>
      <c r="U11" s="56">
        <f>+'Core Results'!U15-'Investment Banking'!U23-'Private Banking'!U16-'Asset Management'!U28</f>
        <v>-21</v>
      </c>
      <c r="V11" s="56">
        <f>+'Core Results'!V15-'Investment Banking'!V23-'Private Banking'!V16-'Asset Management'!V28</f>
        <v>33</v>
      </c>
      <c r="W11" s="56">
        <f>+'Core Results'!W15-'Investment Banking'!W23-'Private Banking'!W16-'Asset Management'!W28</f>
        <v>49</v>
      </c>
      <c r="X11" s="10"/>
    </row>
    <row r="12" spans="1:24" s="25" customFormat="1" ht="17.25" customHeight="1">
      <c r="A12" s="10"/>
      <c r="B12" s="41" t="s">
        <v>30</v>
      </c>
      <c r="C12" s="43">
        <f>+'Core Results'!C16-'Investment Banking'!C24-'Private Banking'!C17-'Asset Management'!C29</f>
        <v>-121</v>
      </c>
      <c r="D12" s="43">
        <f>+'Core Results'!D16-'Investment Banking'!D24-'Private Banking'!D17-'Asset Management'!D29</f>
        <v>-85</v>
      </c>
      <c r="E12" s="43">
        <f>+'Core Results'!E16-'Investment Banking'!E24-'Private Banking'!E17-'Asset Management'!E29</f>
        <v>-18</v>
      </c>
      <c r="F12" s="43">
        <f>+'Core Results'!F16-'Investment Banking'!F24-'Private Banking'!F17-'Asset Management'!F29</f>
        <v>-60</v>
      </c>
      <c r="G12" s="43">
        <f>+'Core Results'!G16-'Investment Banking'!G24-'Private Banking'!G17-'Asset Management'!G29</f>
        <v>129</v>
      </c>
      <c r="H12" s="43">
        <f>+'Core Results'!H16-'Investment Banking'!H24-'Private Banking'!H17-'Asset Management'!H29</f>
        <v>-34</v>
      </c>
      <c r="I12" s="43">
        <f>+'Core Results'!I16-'Investment Banking'!I24-'Private Banking'!I17-'Asset Management'!I29</f>
        <v>-10</v>
      </c>
      <c r="J12" s="43">
        <f>+'Core Results'!J16-'Investment Banking'!J24-'Private Banking'!J17-'Asset Management'!J29</f>
        <v>-38</v>
      </c>
      <c r="K12" s="43">
        <f>+'Core Results'!K16-'Investment Banking'!K24-'Private Banking'!K17-'Asset Management'!K29</f>
        <v>-10</v>
      </c>
      <c r="L12" s="43">
        <f>+'Core Results'!L16-'Investment Banking'!L24-'Private Banking'!L17-'Asset Management'!L29</f>
        <v>90</v>
      </c>
      <c r="M12" s="43">
        <f>+'Core Results'!M16-'Investment Banking'!M24-'Private Banking'!M17-'Asset Management'!M29</f>
        <v>32</v>
      </c>
      <c r="N12" s="43">
        <f>+'Core Results'!N16-'Investment Banking'!N24-'Private Banking'!N17-'Asset Management'!N29</f>
        <v>-12</v>
      </c>
      <c r="O12" s="43">
        <f>+'Core Results'!O16-'Investment Banking'!O24-'Private Banking'!O17-'Asset Management'!O29</f>
        <v>-7</v>
      </c>
      <c r="P12" s="43">
        <f>+'Core Results'!P16-'Investment Banking'!P24-'Private Banking'!P17-'Asset Management'!P29</f>
        <v>-17</v>
      </c>
      <c r="Q12" s="43">
        <f>+'Core Results'!Q16-'Investment Banking'!Q24-'Private Banking'!Q17-'Asset Management'!Q29</f>
        <v>95</v>
      </c>
      <c r="R12" s="43">
        <f>+'Core Results'!R16-'Investment Banking'!R24-'Private Banking'!R17-'Asset Management'!R29</f>
        <v>59</v>
      </c>
      <c r="S12" s="43">
        <f>+'Core Results'!S16-'Investment Banking'!S24-'Private Banking'!S17-'Asset Management'!S29</f>
        <v>-2</v>
      </c>
      <c r="T12" s="43">
        <f>+'Core Results'!T16-'Investment Banking'!T24-'Private Banking'!T17-'Asset Management'!T29</f>
        <v>79</v>
      </c>
      <c r="U12" s="43">
        <f>+'Core Results'!U16-'Investment Banking'!U24-'Private Banking'!U17-'Asset Management'!U29</f>
        <v>-40</v>
      </c>
      <c r="V12" s="43">
        <f>+'Core Results'!V16-'Investment Banking'!V24-'Private Banking'!V17-'Asset Management'!V29</f>
        <v>461</v>
      </c>
      <c r="W12" s="43">
        <f>+'Core Results'!W16-'Investment Banking'!W24-'Private Banking'!W17-'Asset Management'!W29</f>
        <v>498</v>
      </c>
      <c r="X12" s="10"/>
    </row>
    <row r="13" spans="1:24" s="25" customFormat="1" ht="17.25" customHeight="1" thickBot="1">
      <c r="A13" s="10"/>
      <c r="B13" s="38" t="s">
        <v>31</v>
      </c>
      <c r="C13" s="29">
        <f>+'Core Results'!C17-'Investment Banking'!C25-'Private Banking'!C18-'Asset Management'!C30</f>
        <v>-38</v>
      </c>
      <c r="D13" s="29">
        <f>+'Core Results'!D17-'Investment Banking'!D25-'Private Banking'!D18-'Asset Management'!D30</f>
        <v>-55</v>
      </c>
      <c r="E13" s="29">
        <f>+'Core Results'!E17-'Investment Banking'!E25-'Private Banking'!E18-'Asset Management'!E30</f>
        <v>11</v>
      </c>
      <c r="F13" s="29">
        <f>+'Core Results'!F17-'Investment Banking'!F25-'Private Banking'!F18-'Asset Management'!F30</f>
        <v>-9</v>
      </c>
      <c r="G13" s="29">
        <f>+'Core Results'!G17-'Investment Banking'!G25-'Private Banking'!G18-'Asset Management'!G30</f>
        <v>837</v>
      </c>
      <c r="H13" s="29">
        <f>+'Core Results'!H17-'Investment Banking'!H25-'Private Banking'!H18-'Asset Management'!H30</f>
        <v>784</v>
      </c>
      <c r="I13" s="29">
        <f>+'Core Results'!I17-'Investment Banking'!I25-'Private Banking'!I18-'Asset Management'!I30</f>
        <v>51</v>
      </c>
      <c r="J13" s="29">
        <f>+'Core Results'!J17-'Investment Banking'!J25-'Private Banking'!J18-'Asset Management'!J30</f>
        <v>10</v>
      </c>
      <c r="K13" s="29">
        <f>+'Core Results'!K17-'Investment Banking'!K25-'Private Banking'!K18-'Asset Management'!K30</f>
        <v>-20</v>
      </c>
      <c r="L13" s="29">
        <f>+'Core Results'!L17-'Investment Banking'!L25-'Private Banking'!L18-'Asset Management'!L30</f>
        <v>207</v>
      </c>
      <c r="M13" s="29">
        <f>+'Core Results'!M17-'Investment Banking'!M25-'Private Banking'!M18-'Asset Management'!M30</f>
        <v>248</v>
      </c>
      <c r="N13" s="29">
        <f>+'Core Results'!N17-'Investment Banking'!N25-'Private Banking'!N18-'Asset Management'!N30</f>
        <v>57</v>
      </c>
      <c r="O13" s="29">
        <f>+'Core Results'!O17-'Investment Banking'!O25-'Private Banking'!O18-'Asset Management'!O30</f>
        <v>54</v>
      </c>
      <c r="P13" s="29">
        <f>+'Core Results'!P17-'Investment Banking'!P25-'Private Banking'!P18-'Asset Management'!P30</f>
        <v>60</v>
      </c>
      <c r="Q13" s="29">
        <f>+'Core Results'!Q17-'Investment Banking'!Q25-'Private Banking'!Q18-'Asset Management'!Q30</f>
        <v>66</v>
      </c>
      <c r="R13" s="29">
        <f>+'Core Results'!R17-'Investment Banking'!R25-'Private Banking'!R18-'Asset Management'!R30</f>
        <v>237</v>
      </c>
      <c r="S13" s="29">
        <f>+'Core Results'!S17-'Investment Banking'!S25-'Private Banking'!S18-'Asset Management'!S30</f>
        <v>59</v>
      </c>
      <c r="T13" s="29">
        <f>+'Core Results'!T17-'Investment Banking'!T25-'Private Banking'!T18-'Asset Management'!T30</f>
        <v>182</v>
      </c>
      <c r="U13" s="29">
        <f>+'Core Results'!U17-'Investment Banking'!U25-'Private Banking'!U18-'Asset Management'!U30</f>
        <v>24</v>
      </c>
      <c r="V13" s="29">
        <f>+'Core Results'!V17-'Investment Banking'!V25-'Private Banking'!V18-'Asset Management'!V30</f>
        <v>1091</v>
      </c>
      <c r="W13" s="29">
        <f>+'Core Results'!W17-'Investment Banking'!W25-'Private Banking'!W18-'Asset Management'!W30</f>
        <v>1356</v>
      </c>
      <c r="X13" s="10"/>
    </row>
    <row r="14" spans="1:24" s="25" customFormat="1" ht="26.25" thickBot="1">
      <c r="A14" s="10"/>
      <c r="B14" s="60" t="s">
        <v>157</v>
      </c>
      <c r="C14" s="29">
        <f>+'Core Results'!C18-'Investment Banking'!C26-'Private Banking'!C19-'Asset Management'!C31</f>
        <v>-259</v>
      </c>
      <c r="D14" s="29">
        <f>+'Core Results'!D18-'Investment Banking'!D26-'Private Banking'!D19-'Asset Management'!D31</f>
        <v>15</v>
      </c>
      <c r="E14" s="29">
        <f>+'Core Results'!E18-'Investment Banking'!E26-'Private Banking'!E19-'Asset Management'!E31</f>
        <v>-38</v>
      </c>
      <c r="F14" s="29">
        <f>+'Core Results'!F18-'Investment Banking'!F26-'Private Banking'!F19-'Asset Management'!F31</f>
        <v>-156</v>
      </c>
      <c r="G14" s="29">
        <f>+'Core Results'!G18-'Investment Banking'!G26-'Private Banking'!G19-'Asset Management'!G31</f>
        <v>-1033</v>
      </c>
      <c r="H14" s="29">
        <f>+'Core Results'!H18-'Investment Banking'!H26-'Private Banking'!H19-'Asset Management'!H31</f>
        <v>-1212</v>
      </c>
      <c r="I14" s="29">
        <f>+'Core Results'!I18-'Investment Banking'!I26-'Private Banking'!I19-'Asset Management'!I31</f>
        <v>-33</v>
      </c>
      <c r="J14" s="29">
        <f>+'Core Results'!J18-'Investment Banking'!J26-'Private Banking'!J19-'Asset Management'!J31</f>
        <v>13</v>
      </c>
      <c r="K14" s="29">
        <f>+'Core Results'!K18-'Investment Banking'!K26-'Private Banking'!K19-'Asset Management'!K31</f>
        <v>-108</v>
      </c>
      <c r="L14" s="29">
        <f>+'Core Results'!L18-'Investment Banking'!L26-'Private Banking'!L19-'Asset Management'!L31</f>
        <v>-187</v>
      </c>
      <c r="M14" s="29">
        <f>+'Core Results'!M18-'Investment Banking'!M26-'Private Banking'!M19-'Asset Management'!M31</f>
        <v>-161</v>
      </c>
      <c r="N14" s="29">
        <f>+'Core Results'!N18-'Investment Banking'!N26-'Private Banking'!N19-'Asset Management'!N31</f>
        <v>-89</v>
      </c>
      <c r="O14" s="29">
        <f>+'Core Results'!O18-'Investment Banking'!O26-'Private Banking'!O19-'Asset Management'!O31</f>
        <v>-57</v>
      </c>
      <c r="P14" s="29">
        <f>+'Core Results'!P18-'Investment Banking'!P26-'Private Banking'!P19-'Asset Management'!P31</f>
        <v>-9</v>
      </c>
      <c r="Q14" s="29">
        <f>+'Core Results'!Q18-'Investment Banking'!Q26-'Private Banking'!Q19-'Asset Management'!Q31</f>
        <v>-37</v>
      </c>
      <c r="R14" s="29">
        <f>+'Core Results'!R18-'Investment Banking'!R26-'Private Banking'!R19-'Asset Management'!R31</f>
        <v>-192</v>
      </c>
      <c r="S14" s="29">
        <f>+'Core Results'!S18-'Investment Banking'!S26-'Private Banking'!S19-'Asset Management'!S31</f>
        <v>61</v>
      </c>
      <c r="T14" s="29">
        <f>+'Core Results'!T18-'Investment Banking'!T26-'Private Banking'!T19-'Asset Management'!T31</f>
        <v>-69</v>
      </c>
      <c r="U14" s="29">
        <f>+'Core Results'!U18-'Investment Banking'!U26-'Private Banking'!U19-'Asset Management'!U31</f>
        <v>33</v>
      </c>
      <c r="V14" s="29">
        <f>+'Core Results'!V18-'Investment Banking'!V26-'Private Banking'!V19-'Asset Management'!V31</f>
        <v>-1087</v>
      </c>
      <c r="W14" s="29">
        <f>+'Core Results'!W18-'Investment Banking'!W26-'Private Banking'!W19-'Asset Management'!W31</f>
        <v>-1062</v>
      </c>
      <c r="X14" s="10"/>
    </row>
    <row r="15" spans="1:24" ht="27" customHeight="1">
      <c r="A15" s="10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0"/>
    </row>
    <row r="16" spans="1:24" ht="17.25" customHeight="1">
      <c r="A16" s="10"/>
      <c r="B16" s="16" t="s">
        <v>94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0"/>
    </row>
    <row r="17" spans="1:24" ht="17.25" customHeight="1" thickBot="1">
      <c r="A17" s="10"/>
      <c r="B17" s="46" t="s">
        <v>95</v>
      </c>
      <c r="C17" s="134"/>
      <c r="D17" s="134"/>
      <c r="E17" s="134"/>
      <c r="F17" s="134"/>
      <c r="G17" s="134"/>
      <c r="H17" s="134"/>
      <c r="I17" s="49">
        <v>600</v>
      </c>
      <c r="J17" s="49">
        <v>600</v>
      </c>
      <c r="K17" s="49">
        <v>600</v>
      </c>
      <c r="L17" s="49">
        <v>600</v>
      </c>
      <c r="M17" s="49">
        <f>+L17</f>
        <v>600</v>
      </c>
      <c r="N17" s="49">
        <v>600</v>
      </c>
      <c r="O17" s="49">
        <v>600</v>
      </c>
      <c r="P17" s="49">
        <v>700</v>
      </c>
      <c r="Q17" s="49">
        <v>700</v>
      </c>
      <c r="R17" s="49">
        <f>Q17</f>
        <v>700</v>
      </c>
      <c r="S17" s="49">
        <v>700</v>
      </c>
      <c r="T17" s="49">
        <v>700</v>
      </c>
      <c r="U17" s="254">
        <v>700</v>
      </c>
      <c r="V17" s="254">
        <v>700</v>
      </c>
      <c r="W17" s="49">
        <f>+V17</f>
        <v>700</v>
      </c>
      <c r="X17" s="10"/>
    </row>
    <row r="18" spans="1:24" ht="17.25" customHeight="1" thickTop="1">
      <c r="A18" s="10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0"/>
    </row>
    <row r="19" spans="1:24" ht="17.25" customHeight="1">
      <c r="A19" s="53"/>
      <c r="B19" s="54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3"/>
    </row>
    <row r="26" ht="12" customHeight="1"/>
    <row r="35" ht="11.25" customHeight="1"/>
    <row r="50" ht="11.25" customHeight="1"/>
    <row r="58" ht="13.5" customHeight="1"/>
    <row r="74" ht="11.25" customHeight="1"/>
  </sheetData>
  <mergeCells count="1">
    <mergeCell ref="B1:B2"/>
  </mergeCells>
  <printOptions/>
  <pageMargins left="0.1968503937007874" right="0.15748031496062992" top="0.1968503937007874" bottom="0.1968503937007874" header="0" footer="0"/>
  <pageSetup horizontalDpi="600" verticalDpi="600" orientation="landscape" pageOrder="overThenDown" paperSize="9" scale="55" r:id="rId1"/>
  <headerFooter alignWithMargins="0">
    <oddFooter>&amp;C&amp;D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X26"/>
  <sheetViews>
    <sheetView showGridLines="0" zoomScale="80" zoomScaleNormal="8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51.57421875" style="1" customWidth="1"/>
    <col min="3" max="3" width="14.7109375" style="1" customWidth="1"/>
    <col min="4" max="7" width="14.7109375" style="1" hidden="1" customWidth="1" outlineLevel="1"/>
    <col min="8" max="8" width="14.7109375" style="1" customWidth="1" collapsed="1"/>
    <col min="9" max="12" width="14.7109375" style="1" hidden="1" customWidth="1" outlineLevel="1"/>
    <col min="13" max="13" width="14.7109375" style="1" customWidth="1" collapsed="1"/>
    <col min="14" max="23" width="14.7109375" style="1" customWidth="1"/>
    <col min="24" max="16384" width="1.7109375" style="1" customWidth="1"/>
  </cols>
  <sheetData>
    <row r="1" spans="1:24" s="5" customFormat="1" ht="19.5" customHeight="1">
      <c r="A1" s="2"/>
      <c r="B1" s="258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"/>
    </row>
    <row r="2" spans="1:24" s="5" customFormat="1" ht="19.5" customHeight="1">
      <c r="A2" s="6"/>
      <c r="B2" s="259"/>
      <c r="C2" s="61">
        <v>2004</v>
      </c>
      <c r="D2" s="7" t="s">
        <v>11</v>
      </c>
      <c r="E2" s="7" t="s">
        <v>12</v>
      </c>
      <c r="F2" s="7" t="s">
        <v>13</v>
      </c>
      <c r="G2" s="7" t="s">
        <v>14</v>
      </c>
      <c r="H2" s="8">
        <v>2005</v>
      </c>
      <c r="I2" s="7" t="s">
        <v>15</v>
      </c>
      <c r="J2" s="7" t="s">
        <v>16</v>
      </c>
      <c r="K2" s="7" t="s">
        <v>17</v>
      </c>
      <c r="L2" s="7" t="s">
        <v>18</v>
      </c>
      <c r="M2" s="8">
        <v>2006</v>
      </c>
      <c r="N2" s="7" t="s">
        <v>57</v>
      </c>
      <c r="O2" s="7" t="s">
        <v>103</v>
      </c>
      <c r="P2" s="7" t="s">
        <v>105</v>
      </c>
      <c r="Q2" s="7" t="s">
        <v>106</v>
      </c>
      <c r="R2" s="8">
        <v>2007</v>
      </c>
      <c r="S2" s="7" t="s">
        <v>110</v>
      </c>
      <c r="T2" s="7" t="s">
        <v>154</v>
      </c>
      <c r="U2" s="7" t="s">
        <v>155</v>
      </c>
      <c r="V2" s="7" t="s">
        <v>156</v>
      </c>
      <c r="W2" s="8">
        <v>2008</v>
      </c>
      <c r="X2" s="6"/>
    </row>
    <row r="3" spans="1:24" s="11" customFormat="1" ht="15.75" customHeight="1">
      <c r="A3" s="10"/>
      <c r="B3" s="10"/>
      <c r="C3" s="221" t="s">
        <v>185</v>
      </c>
      <c r="D3" s="221" t="s">
        <v>185</v>
      </c>
      <c r="E3" s="221" t="s">
        <v>185</v>
      </c>
      <c r="F3" s="221" t="s">
        <v>185</v>
      </c>
      <c r="G3" s="221" t="s">
        <v>185</v>
      </c>
      <c r="H3" s="221" t="s">
        <v>185</v>
      </c>
      <c r="I3" s="221" t="s">
        <v>185</v>
      </c>
      <c r="J3" s="221" t="s">
        <v>185</v>
      </c>
      <c r="K3" s="221" t="s">
        <v>185</v>
      </c>
      <c r="L3" s="221" t="s">
        <v>185</v>
      </c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16.5" thickBot="1">
      <c r="A4" s="10"/>
      <c r="B4" s="12" t="s">
        <v>48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0"/>
    </row>
    <row r="5" spans="1:24" ht="17.25" customHeight="1" thickTop="1">
      <c r="A5" s="10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0"/>
    </row>
    <row r="6" spans="1:24" ht="17.25" customHeight="1">
      <c r="A6" s="10"/>
      <c r="B6" s="16" t="s">
        <v>49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0"/>
    </row>
    <row r="7" spans="1:24" ht="17.25" customHeight="1">
      <c r="A7" s="10"/>
      <c r="B7" s="78" t="s">
        <v>43</v>
      </c>
      <c r="C7" s="115">
        <v>567.8</v>
      </c>
      <c r="D7" s="115">
        <v>596.1</v>
      </c>
      <c r="E7" s="115">
        <v>631.7</v>
      </c>
      <c r="F7" s="115">
        <v>673.3</v>
      </c>
      <c r="G7" s="115">
        <v>693.3</v>
      </c>
      <c r="H7" s="115">
        <f>+G7</f>
        <v>693.3</v>
      </c>
      <c r="I7" s="115">
        <v>733.7</v>
      </c>
      <c r="J7" s="115">
        <v>714.1</v>
      </c>
      <c r="K7" s="115">
        <v>753.2</v>
      </c>
      <c r="L7" s="115">
        <v>784.2</v>
      </c>
      <c r="M7" s="115">
        <v>784.2</v>
      </c>
      <c r="N7" s="115">
        <v>814.8</v>
      </c>
      <c r="O7" s="115">
        <v>860.5</v>
      </c>
      <c r="P7" s="115">
        <v>834.7</v>
      </c>
      <c r="Q7" s="115">
        <v>838.6</v>
      </c>
      <c r="R7" s="115">
        <f>+Q7</f>
        <v>838.6</v>
      </c>
      <c r="S7" s="115">
        <v>749.4</v>
      </c>
      <c r="T7" s="115">
        <v>773.5</v>
      </c>
      <c r="U7" s="115">
        <v>751.2</v>
      </c>
      <c r="V7" s="115">
        <v>646</v>
      </c>
      <c r="W7" s="115">
        <f aca="true" t="shared" si="0" ref="W7:W14">+V7</f>
        <v>646</v>
      </c>
      <c r="X7" s="10"/>
    </row>
    <row r="8" spans="1:24" ht="17.25" customHeight="1">
      <c r="A8" s="10"/>
      <c r="B8" s="79" t="s">
        <v>44</v>
      </c>
      <c r="C8" s="141">
        <v>123.7</v>
      </c>
      <c r="D8" s="141">
        <v>128.4</v>
      </c>
      <c r="E8" s="141">
        <v>132</v>
      </c>
      <c r="F8" s="141">
        <v>139.3</v>
      </c>
      <c r="G8" s="141">
        <v>144.3</v>
      </c>
      <c r="H8" s="141">
        <f>+G8</f>
        <v>144.3</v>
      </c>
      <c r="I8" s="141">
        <v>149</v>
      </c>
      <c r="J8" s="141">
        <v>145</v>
      </c>
      <c r="K8" s="141">
        <v>151</v>
      </c>
      <c r="L8" s="141">
        <v>156.1</v>
      </c>
      <c r="M8" s="141">
        <v>156.1</v>
      </c>
      <c r="N8" s="141">
        <v>158.9</v>
      </c>
      <c r="O8" s="141">
        <v>155.7</v>
      </c>
      <c r="P8" s="141">
        <v>157</v>
      </c>
      <c r="Q8" s="141">
        <v>156.8</v>
      </c>
      <c r="R8" s="141">
        <f>+Q8</f>
        <v>156.8</v>
      </c>
      <c r="S8" s="141">
        <v>150.2</v>
      </c>
      <c r="T8" s="141">
        <v>153.3</v>
      </c>
      <c r="U8" s="141">
        <v>153.1</v>
      </c>
      <c r="V8" s="141">
        <v>142.9</v>
      </c>
      <c r="W8" s="141">
        <f t="shared" si="0"/>
        <v>142.9</v>
      </c>
      <c r="X8" s="10"/>
    </row>
    <row r="9" spans="1:24" ht="17.25" customHeight="1">
      <c r="A9" s="10"/>
      <c r="B9" s="18" t="s">
        <v>45</v>
      </c>
      <c r="C9" s="142">
        <f>SUM(C7:C8)</f>
        <v>691.5</v>
      </c>
      <c r="D9" s="142">
        <f aca="true" t="shared" si="1" ref="D9:M9">SUM(D7:D8)</f>
        <v>724.5</v>
      </c>
      <c r="E9" s="142">
        <f t="shared" si="1"/>
        <v>763.7</v>
      </c>
      <c r="F9" s="142">
        <f t="shared" si="1"/>
        <v>812.6</v>
      </c>
      <c r="G9" s="142">
        <f t="shared" si="1"/>
        <v>837.6</v>
      </c>
      <c r="H9" s="142">
        <f>+G9</f>
        <v>837.6</v>
      </c>
      <c r="I9" s="142">
        <f t="shared" si="1"/>
        <v>882.7</v>
      </c>
      <c r="J9" s="142">
        <f t="shared" si="1"/>
        <v>859.1</v>
      </c>
      <c r="K9" s="142">
        <f t="shared" si="1"/>
        <v>904.2</v>
      </c>
      <c r="L9" s="142">
        <f t="shared" si="1"/>
        <v>940.3</v>
      </c>
      <c r="M9" s="142">
        <f t="shared" si="1"/>
        <v>940.3</v>
      </c>
      <c r="N9" s="142">
        <f aca="true" t="shared" si="2" ref="N9:V9">SUM(N7:N8)</f>
        <v>973.7</v>
      </c>
      <c r="O9" s="142">
        <f t="shared" si="2"/>
        <v>1016.2</v>
      </c>
      <c r="P9" s="142">
        <f t="shared" si="2"/>
        <v>991.7</v>
      </c>
      <c r="Q9" s="142">
        <f t="shared" si="2"/>
        <v>995.4</v>
      </c>
      <c r="R9" s="142">
        <f t="shared" si="2"/>
        <v>995.4</v>
      </c>
      <c r="S9" s="142">
        <f t="shared" si="2"/>
        <v>899.6</v>
      </c>
      <c r="T9" s="142">
        <f t="shared" si="2"/>
        <v>926.8</v>
      </c>
      <c r="U9" s="142">
        <f t="shared" si="2"/>
        <v>904.3</v>
      </c>
      <c r="V9" s="142">
        <f t="shared" si="2"/>
        <v>788.9</v>
      </c>
      <c r="W9" s="142">
        <f t="shared" si="0"/>
        <v>788.9</v>
      </c>
      <c r="X9" s="10"/>
    </row>
    <row r="10" spans="1:24" ht="17.25" customHeight="1">
      <c r="A10" s="10"/>
      <c r="B10" s="18" t="s">
        <v>46</v>
      </c>
      <c r="C10" s="205">
        <v>462.5</v>
      </c>
      <c r="D10" s="205">
        <v>480.6</v>
      </c>
      <c r="E10" s="205">
        <v>515.4</v>
      </c>
      <c r="F10" s="205">
        <v>533.3</v>
      </c>
      <c r="G10" s="205">
        <v>589.4</v>
      </c>
      <c r="H10" s="205">
        <f>+G10</f>
        <v>589.4</v>
      </c>
      <c r="I10" s="205">
        <v>619.6</v>
      </c>
      <c r="J10" s="205">
        <v>615.2</v>
      </c>
      <c r="K10" s="205">
        <v>659.6</v>
      </c>
      <c r="L10" s="142">
        <v>669.9</v>
      </c>
      <c r="M10" s="205">
        <v>587.5</v>
      </c>
      <c r="N10" s="142">
        <v>625.5</v>
      </c>
      <c r="O10" s="142">
        <v>660.1</v>
      </c>
      <c r="P10" s="142">
        <v>623.7</v>
      </c>
      <c r="Q10" s="142">
        <v>599.4</v>
      </c>
      <c r="R10" s="142">
        <f>+Q10</f>
        <v>599.4</v>
      </c>
      <c r="S10" s="142">
        <v>517.4</v>
      </c>
      <c r="T10" s="142">
        <v>513.6</v>
      </c>
      <c r="U10" s="142">
        <v>491.2</v>
      </c>
      <c r="V10" s="142">
        <v>411.5</v>
      </c>
      <c r="W10" s="142">
        <f t="shared" si="0"/>
        <v>411.5</v>
      </c>
      <c r="X10" s="10"/>
    </row>
    <row r="11" spans="1:24" ht="17.25" customHeight="1">
      <c r="A11" s="10"/>
      <c r="B11" s="195" t="s">
        <v>1</v>
      </c>
      <c r="C11" s="142">
        <v>-86</v>
      </c>
      <c r="D11" s="142">
        <v>-91.6</v>
      </c>
      <c r="E11" s="142">
        <v>-99.2</v>
      </c>
      <c r="F11" s="142">
        <v>-105.7</v>
      </c>
      <c r="G11" s="142">
        <v>-107.6</v>
      </c>
      <c r="H11" s="142">
        <f>+G11</f>
        <v>-107.6</v>
      </c>
      <c r="I11" s="142">
        <v>-120</v>
      </c>
      <c r="J11" s="142">
        <v>-116.6</v>
      </c>
      <c r="K11" s="142">
        <v>-122.5</v>
      </c>
      <c r="L11" s="142">
        <v>-125.1</v>
      </c>
      <c r="M11" s="142">
        <v>-125.1</v>
      </c>
      <c r="N11" s="142">
        <v>-130.8</v>
      </c>
      <c r="O11" s="142">
        <v>-136.8</v>
      </c>
      <c r="P11" s="142">
        <v>-134.5</v>
      </c>
      <c r="Q11" s="142">
        <v>-132</v>
      </c>
      <c r="R11" s="142">
        <f>+Q11</f>
        <v>-132</v>
      </c>
      <c r="S11" s="142">
        <v>-119.5</v>
      </c>
      <c r="T11" s="142">
        <v>-119.9</v>
      </c>
      <c r="U11" s="142">
        <v>-112.1</v>
      </c>
      <c r="V11" s="142">
        <v>-94.3</v>
      </c>
      <c r="W11" s="142">
        <f t="shared" si="0"/>
        <v>-94.3</v>
      </c>
      <c r="X11" s="10"/>
    </row>
    <row r="12" spans="1:24" ht="17.25" customHeight="1" thickBot="1">
      <c r="A12" s="10"/>
      <c r="B12" s="28" t="s">
        <v>187</v>
      </c>
      <c r="C12" s="255">
        <f aca="true" t="shared" si="3" ref="C12:U12">SUM(C9:C11)</f>
        <v>1068</v>
      </c>
      <c r="D12" s="255">
        <f t="shared" si="3"/>
        <v>1113.5</v>
      </c>
      <c r="E12" s="255">
        <f t="shared" si="3"/>
        <v>1179.9</v>
      </c>
      <c r="F12" s="255">
        <f t="shared" si="3"/>
        <v>1240.2</v>
      </c>
      <c r="G12" s="255">
        <f t="shared" si="3"/>
        <v>1319.4</v>
      </c>
      <c r="H12" s="255">
        <f t="shared" si="3"/>
        <v>1319.4</v>
      </c>
      <c r="I12" s="255">
        <f t="shared" si="3"/>
        <v>1382.3</v>
      </c>
      <c r="J12" s="255">
        <f t="shared" si="3"/>
        <v>1357.7</v>
      </c>
      <c r="K12" s="255">
        <f t="shared" si="3"/>
        <v>1441.3</v>
      </c>
      <c r="L12" s="255">
        <f t="shared" si="3"/>
        <v>1485.1</v>
      </c>
      <c r="M12" s="255">
        <f t="shared" si="3"/>
        <v>1402.7</v>
      </c>
      <c r="N12" s="255">
        <f t="shared" si="3"/>
        <v>1468.4</v>
      </c>
      <c r="O12" s="255">
        <f t="shared" si="3"/>
        <v>1539.5</v>
      </c>
      <c r="P12" s="255">
        <f t="shared" si="3"/>
        <v>1480.9</v>
      </c>
      <c r="Q12" s="255">
        <f t="shared" si="3"/>
        <v>1462.8</v>
      </c>
      <c r="R12" s="255">
        <f t="shared" si="3"/>
        <v>1462.8</v>
      </c>
      <c r="S12" s="255">
        <f t="shared" si="3"/>
        <v>1297.5</v>
      </c>
      <c r="T12" s="255">
        <f t="shared" si="3"/>
        <v>1320.5</v>
      </c>
      <c r="U12" s="255">
        <f t="shared" si="3"/>
        <v>1283.4</v>
      </c>
      <c r="V12" s="255">
        <f>SUM(V9:V11)</f>
        <v>1106.1</v>
      </c>
      <c r="W12" s="255">
        <f t="shared" si="0"/>
        <v>1106.1</v>
      </c>
      <c r="X12" s="10"/>
    </row>
    <row r="13" spans="1:24" ht="17.25" customHeight="1">
      <c r="A13" s="10"/>
      <c r="B13" s="195" t="s">
        <v>188</v>
      </c>
      <c r="C13" s="141">
        <v>0</v>
      </c>
      <c r="D13" s="141"/>
      <c r="E13" s="141"/>
      <c r="F13" s="141"/>
      <c r="G13" s="141"/>
      <c r="H13" s="141">
        <v>0</v>
      </c>
      <c r="I13" s="141"/>
      <c r="J13" s="141"/>
      <c r="K13" s="141"/>
      <c r="L13" s="141"/>
      <c r="M13" s="141">
        <v>82.4</v>
      </c>
      <c r="N13" s="141">
        <v>83.1</v>
      </c>
      <c r="O13" s="141">
        <v>89.5</v>
      </c>
      <c r="P13" s="141">
        <v>90.4</v>
      </c>
      <c r="Q13" s="141">
        <v>91.9</v>
      </c>
      <c r="R13" s="141">
        <v>91.9</v>
      </c>
      <c r="S13" s="141">
        <v>83</v>
      </c>
      <c r="T13" s="141">
        <v>91.4</v>
      </c>
      <c r="U13" s="141">
        <v>86.6</v>
      </c>
      <c r="V13" s="141">
        <v>67.9</v>
      </c>
      <c r="W13" s="141">
        <f t="shared" si="0"/>
        <v>67.9</v>
      </c>
      <c r="X13" s="10"/>
    </row>
    <row r="14" spans="1:24" ht="17.25" customHeight="1" thickBot="1">
      <c r="A14" s="10"/>
      <c r="B14" s="28" t="s">
        <v>19</v>
      </c>
      <c r="C14" s="255">
        <f aca="true" t="shared" si="4" ref="C14:U14">SUM(C12:C13)</f>
        <v>1068</v>
      </c>
      <c r="D14" s="255">
        <f t="shared" si="4"/>
        <v>1113.5</v>
      </c>
      <c r="E14" s="255">
        <f t="shared" si="4"/>
        <v>1179.9</v>
      </c>
      <c r="F14" s="255">
        <f t="shared" si="4"/>
        <v>1240.2</v>
      </c>
      <c r="G14" s="255">
        <f t="shared" si="4"/>
        <v>1319.4</v>
      </c>
      <c r="H14" s="255">
        <f t="shared" si="4"/>
        <v>1319.4</v>
      </c>
      <c r="I14" s="255">
        <f t="shared" si="4"/>
        <v>1382.3</v>
      </c>
      <c r="J14" s="255">
        <f t="shared" si="4"/>
        <v>1357.7</v>
      </c>
      <c r="K14" s="255">
        <f t="shared" si="4"/>
        <v>1441.3</v>
      </c>
      <c r="L14" s="255">
        <f t="shared" si="4"/>
        <v>1485.1</v>
      </c>
      <c r="M14" s="255">
        <f t="shared" si="4"/>
        <v>1485.1</v>
      </c>
      <c r="N14" s="255">
        <f t="shared" si="4"/>
        <v>1551.5</v>
      </c>
      <c r="O14" s="255">
        <f t="shared" si="4"/>
        <v>1629</v>
      </c>
      <c r="P14" s="255">
        <f t="shared" si="4"/>
        <v>1571.3</v>
      </c>
      <c r="Q14" s="255">
        <f t="shared" si="4"/>
        <v>1554.7</v>
      </c>
      <c r="R14" s="255">
        <f t="shared" si="4"/>
        <v>1554.7</v>
      </c>
      <c r="S14" s="255">
        <f t="shared" si="4"/>
        <v>1380.5</v>
      </c>
      <c r="T14" s="255">
        <f t="shared" si="4"/>
        <v>1411.9</v>
      </c>
      <c r="U14" s="255">
        <f t="shared" si="4"/>
        <v>1370</v>
      </c>
      <c r="V14" s="255">
        <f>SUM(V12:V13)</f>
        <v>1174</v>
      </c>
      <c r="W14" s="255">
        <f t="shared" si="0"/>
        <v>1174</v>
      </c>
      <c r="X14" s="10"/>
    </row>
    <row r="15" spans="1:24" ht="17.25" customHeight="1">
      <c r="A15" s="10"/>
      <c r="B15" s="14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0"/>
    </row>
    <row r="16" spans="1:24" ht="17.25" customHeight="1">
      <c r="A16" s="10"/>
      <c r="B16" s="16" t="s">
        <v>2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0"/>
    </row>
    <row r="17" spans="1:24" ht="17.25" customHeight="1">
      <c r="A17" s="10"/>
      <c r="B17" s="78" t="s">
        <v>43</v>
      </c>
      <c r="C17" s="115">
        <v>31.4</v>
      </c>
      <c r="D17" s="115">
        <v>11.1</v>
      </c>
      <c r="E17" s="115">
        <v>8.1</v>
      </c>
      <c r="F17" s="115">
        <v>16.8</v>
      </c>
      <c r="G17" s="115">
        <v>6.8</v>
      </c>
      <c r="H17" s="256">
        <f>SUM(D17:G17)</f>
        <v>42.8</v>
      </c>
      <c r="I17" s="115">
        <v>14.5</v>
      </c>
      <c r="J17" s="115">
        <v>16.5</v>
      </c>
      <c r="K17" s="115">
        <v>10.9</v>
      </c>
      <c r="L17" s="115">
        <v>8.6</v>
      </c>
      <c r="M17" s="115">
        <v>50.5</v>
      </c>
      <c r="N17" s="115">
        <v>15.2</v>
      </c>
      <c r="O17" s="115">
        <v>13.3</v>
      </c>
      <c r="P17" s="115">
        <v>9.7</v>
      </c>
      <c r="Q17" s="115">
        <v>12</v>
      </c>
      <c r="R17" s="115">
        <f>SUM(N17:Q17)</f>
        <v>50.2</v>
      </c>
      <c r="S17" s="115">
        <v>13.5</v>
      </c>
      <c r="T17" s="115">
        <v>15.4</v>
      </c>
      <c r="U17" s="115">
        <v>11.3</v>
      </c>
      <c r="V17" s="115">
        <v>2</v>
      </c>
      <c r="W17" s="115">
        <f aca="true" t="shared" si="5" ref="W17:W22">SUM(S17:V17)</f>
        <v>42.2</v>
      </c>
      <c r="X17" s="10"/>
    </row>
    <row r="18" spans="1:24" ht="17.25" customHeight="1">
      <c r="A18" s="10"/>
      <c r="B18" s="79" t="s">
        <v>44</v>
      </c>
      <c r="C18" s="141">
        <v>5.4</v>
      </c>
      <c r="D18" s="141">
        <v>3</v>
      </c>
      <c r="E18" s="141">
        <v>0.5</v>
      </c>
      <c r="F18" s="141">
        <v>2</v>
      </c>
      <c r="G18" s="141">
        <v>2.1</v>
      </c>
      <c r="H18" s="257">
        <f>SUM(D18:G18)</f>
        <v>7.6</v>
      </c>
      <c r="I18" s="141">
        <v>0.3</v>
      </c>
      <c r="J18" s="141">
        <v>0.1</v>
      </c>
      <c r="K18" s="141">
        <v>0.2</v>
      </c>
      <c r="L18" s="141">
        <v>1.1</v>
      </c>
      <c r="M18" s="141">
        <v>1.7</v>
      </c>
      <c r="N18" s="257">
        <v>3.2</v>
      </c>
      <c r="O18" s="257">
        <v>-4.4</v>
      </c>
      <c r="P18" s="257">
        <v>2.4</v>
      </c>
      <c r="Q18" s="257">
        <v>2.1</v>
      </c>
      <c r="R18" s="141">
        <f>SUM(N18:Q18)</f>
        <v>3.3</v>
      </c>
      <c r="S18" s="257">
        <v>3.6</v>
      </c>
      <c r="T18" s="257">
        <v>2</v>
      </c>
      <c r="U18" s="257">
        <v>3.2</v>
      </c>
      <c r="V18" s="257">
        <v>-0.1</v>
      </c>
      <c r="W18" s="141">
        <f t="shared" si="5"/>
        <v>8.7</v>
      </c>
      <c r="X18" s="10"/>
    </row>
    <row r="19" spans="1:24" ht="17.25" customHeight="1">
      <c r="A19" s="10"/>
      <c r="B19" s="18" t="s">
        <v>45</v>
      </c>
      <c r="C19" s="142">
        <f>SUM(C17:C18)</f>
        <v>36.8</v>
      </c>
      <c r="D19" s="142">
        <f aca="true" t="shared" si="6" ref="D19:V19">SUM(D17:D18)</f>
        <v>14.1</v>
      </c>
      <c r="E19" s="142">
        <f t="shared" si="6"/>
        <v>8.6</v>
      </c>
      <c r="F19" s="142">
        <f t="shared" si="6"/>
        <v>18.8</v>
      </c>
      <c r="G19" s="142">
        <f t="shared" si="6"/>
        <v>8.9</v>
      </c>
      <c r="H19" s="142">
        <f>SUM(D19:G19)</f>
        <v>50.4</v>
      </c>
      <c r="I19" s="142">
        <f t="shared" si="6"/>
        <v>14.8</v>
      </c>
      <c r="J19" s="142">
        <f t="shared" si="6"/>
        <v>16.6</v>
      </c>
      <c r="K19" s="142">
        <f t="shared" si="6"/>
        <v>11.1</v>
      </c>
      <c r="L19" s="142">
        <f t="shared" si="6"/>
        <v>9.7</v>
      </c>
      <c r="M19" s="142">
        <f t="shared" si="6"/>
        <v>52.2</v>
      </c>
      <c r="N19" s="115">
        <f t="shared" si="6"/>
        <v>18.4</v>
      </c>
      <c r="O19" s="115">
        <f t="shared" si="6"/>
        <v>8.9</v>
      </c>
      <c r="P19" s="115">
        <f t="shared" si="6"/>
        <v>12.1</v>
      </c>
      <c r="Q19" s="115">
        <f t="shared" si="6"/>
        <v>14.1</v>
      </c>
      <c r="R19" s="142">
        <f>SUM(N19:Q19)</f>
        <v>53.5</v>
      </c>
      <c r="S19" s="115">
        <f t="shared" si="6"/>
        <v>17.1</v>
      </c>
      <c r="T19" s="115">
        <f t="shared" si="6"/>
        <v>17.4</v>
      </c>
      <c r="U19" s="115">
        <f t="shared" si="6"/>
        <v>14.5</v>
      </c>
      <c r="V19" s="115">
        <f t="shared" si="6"/>
        <v>1.9</v>
      </c>
      <c r="W19" s="142">
        <f t="shared" si="5"/>
        <v>50.9</v>
      </c>
      <c r="X19" s="10"/>
    </row>
    <row r="20" spans="1:24" ht="17.25" customHeight="1">
      <c r="A20" s="10"/>
      <c r="B20" s="18" t="s">
        <v>46</v>
      </c>
      <c r="C20" s="142">
        <v>0.7</v>
      </c>
      <c r="D20" s="142">
        <v>3.9</v>
      </c>
      <c r="E20" s="142">
        <v>11.4</v>
      </c>
      <c r="F20" s="142">
        <v>5.1</v>
      </c>
      <c r="G20" s="142">
        <v>-0.8</v>
      </c>
      <c r="H20" s="142">
        <f>SUM(D20:G20)</f>
        <v>19.6</v>
      </c>
      <c r="I20" s="142">
        <v>17</v>
      </c>
      <c r="J20" s="142">
        <v>15.5</v>
      </c>
      <c r="K20" s="142">
        <v>21.2</v>
      </c>
      <c r="L20" s="142">
        <v>-2.9</v>
      </c>
      <c r="M20" s="142">
        <v>43.8</v>
      </c>
      <c r="N20" s="115">
        <v>30.8</v>
      </c>
      <c r="O20" s="115">
        <v>17.6</v>
      </c>
      <c r="P20" s="115">
        <v>-23.3</v>
      </c>
      <c r="Q20" s="115">
        <v>-28.7</v>
      </c>
      <c r="R20" s="142">
        <f>SUM(N20:Q20)</f>
        <v>-3.6</v>
      </c>
      <c r="S20" s="115">
        <v>-21.2</v>
      </c>
      <c r="T20" s="115">
        <v>-6.6</v>
      </c>
      <c r="U20" s="115">
        <v>-14.4</v>
      </c>
      <c r="V20" s="115">
        <v>-21.1</v>
      </c>
      <c r="W20" s="142">
        <f t="shared" si="5"/>
        <v>-63.3</v>
      </c>
      <c r="X20" s="10"/>
    </row>
    <row r="21" spans="1:24" ht="17.25" customHeight="1">
      <c r="A21" s="10"/>
      <c r="B21" s="195" t="s">
        <v>1</v>
      </c>
      <c r="C21" s="142">
        <v>-9.3</v>
      </c>
      <c r="D21" s="142">
        <v>-4.7</v>
      </c>
      <c r="E21" s="142">
        <v>-2.6</v>
      </c>
      <c r="F21" s="142">
        <v>-5.2</v>
      </c>
      <c r="G21" s="142">
        <v>-0.1</v>
      </c>
      <c r="H21" s="142">
        <f>SUM(D21:G21)</f>
        <v>-12.6</v>
      </c>
      <c r="I21" s="142">
        <v>-4.6</v>
      </c>
      <c r="J21" s="142">
        <v>-1.9</v>
      </c>
      <c r="K21" s="142">
        <v>-1.2</v>
      </c>
      <c r="L21" s="142">
        <v>0.1</v>
      </c>
      <c r="M21" s="142">
        <v>-7.6</v>
      </c>
      <c r="N21" s="115">
        <v>-4.4</v>
      </c>
      <c r="O21" s="115">
        <v>-1.7</v>
      </c>
      <c r="P21" s="115">
        <v>-0.9</v>
      </c>
      <c r="Q21" s="115">
        <v>0.3</v>
      </c>
      <c r="R21" s="142">
        <f>SUM(N21:Q21)</f>
        <v>-6.7</v>
      </c>
      <c r="S21" s="115">
        <v>-1.1</v>
      </c>
      <c r="T21" s="115">
        <v>0.4</v>
      </c>
      <c r="U21" s="115">
        <v>3.5</v>
      </c>
      <c r="V21" s="115">
        <v>6.6</v>
      </c>
      <c r="W21" s="142">
        <f t="shared" si="5"/>
        <v>9.4</v>
      </c>
      <c r="X21" s="10"/>
    </row>
    <row r="22" spans="1:24" ht="17.25" customHeight="1" thickBot="1">
      <c r="A22" s="10"/>
      <c r="B22" s="28" t="s">
        <v>19</v>
      </c>
      <c r="C22" s="255">
        <f aca="true" t="shared" si="7" ref="C22:H22">SUM(C19:C21)</f>
        <v>28.2</v>
      </c>
      <c r="D22" s="255">
        <f t="shared" si="7"/>
        <v>13.3</v>
      </c>
      <c r="E22" s="255">
        <f t="shared" si="7"/>
        <v>17.4</v>
      </c>
      <c r="F22" s="255">
        <f t="shared" si="7"/>
        <v>18.7</v>
      </c>
      <c r="G22" s="255">
        <f t="shared" si="7"/>
        <v>8</v>
      </c>
      <c r="H22" s="255">
        <f t="shared" si="7"/>
        <v>57.4</v>
      </c>
      <c r="I22" s="255">
        <f>SUM(I19:I21)</f>
        <v>27.2</v>
      </c>
      <c r="J22" s="255">
        <f>SUM(J19:J21)</f>
        <v>30.2</v>
      </c>
      <c r="K22" s="255">
        <f>SUM(K19:K21)</f>
        <v>31.1</v>
      </c>
      <c r="L22" s="255">
        <f>SUM(L19:L21)</f>
        <v>6.9</v>
      </c>
      <c r="M22" s="255">
        <f aca="true" t="shared" si="8" ref="M22:U22">SUM(M19:M21)</f>
        <v>88.4</v>
      </c>
      <c r="N22" s="255">
        <f t="shared" si="8"/>
        <v>44.8</v>
      </c>
      <c r="O22" s="255">
        <f t="shared" si="8"/>
        <v>24.8</v>
      </c>
      <c r="P22" s="255">
        <f t="shared" si="8"/>
        <v>-12.1</v>
      </c>
      <c r="Q22" s="255">
        <f t="shared" si="8"/>
        <v>-14.3</v>
      </c>
      <c r="R22" s="255">
        <f t="shared" si="8"/>
        <v>43.2</v>
      </c>
      <c r="S22" s="255">
        <f t="shared" si="8"/>
        <v>-5.2</v>
      </c>
      <c r="T22" s="255">
        <f t="shared" si="8"/>
        <v>11.2</v>
      </c>
      <c r="U22" s="255">
        <f t="shared" si="8"/>
        <v>3.6</v>
      </c>
      <c r="V22" s="255">
        <f>SUM(V19:V21)</f>
        <v>-12.6</v>
      </c>
      <c r="W22" s="255">
        <f t="shared" si="5"/>
        <v>-3</v>
      </c>
      <c r="X22" s="10"/>
    </row>
    <row r="23" spans="1:24" ht="27" customHeight="1">
      <c r="A23" s="10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0"/>
    </row>
    <row r="24" spans="1:24" ht="17.25" customHeight="1">
      <c r="A24" s="53"/>
      <c r="B24" s="54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3"/>
    </row>
    <row r="25" spans="1:24" ht="19.5" customHeight="1">
      <c r="A25" s="10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0"/>
    </row>
    <row r="26" spans="1:24" ht="17.25" customHeight="1">
      <c r="A26" s="219" t="str">
        <f>+'Credit Suisse'!A77</f>
        <v>1)</v>
      </c>
      <c r="B26" s="219" t="str">
        <f>+'Credit Suisse'!B77</f>
        <v>Prior periods 2004 - 4Q06 have not been restated to reflect the agreement to sell parts of our global investor business.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</row>
    <row r="30" ht="12" customHeight="1"/>
    <row r="39" ht="11.25" customHeight="1"/>
    <row r="54" ht="11.25" customHeight="1"/>
    <row r="62" ht="13.5" customHeight="1"/>
    <row r="78" ht="11.25" customHeight="1"/>
  </sheetData>
  <mergeCells count="1">
    <mergeCell ref="B1:B2"/>
  </mergeCells>
  <printOptions/>
  <pageMargins left="0.1968503937007874" right="0.15748031496062992" top="0.1968503937007874" bottom="0.1968503937007874" header="0" footer="0"/>
  <pageSetup horizontalDpi="600" verticalDpi="600" orientation="landscape" pageOrder="overThenDown" paperSize="9" scale="55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23"/>
  <sheetViews>
    <sheetView showGridLines="0" zoomScale="80" zoomScaleNormal="8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55.00390625" style="1" customWidth="1"/>
    <col min="3" max="3" width="14.7109375" style="1" customWidth="1"/>
    <col min="4" max="7" width="14.7109375" style="1" hidden="1" customWidth="1" outlineLevel="1"/>
    <col min="8" max="8" width="14.7109375" style="1" customWidth="1" collapsed="1"/>
    <col min="9" max="12" width="14.7109375" style="1" hidden="1" customWidth="1" outlineLevel="1"/>
    <col min="13" max="13" width="14.7109375" style="1" customWidth="1" collapsed="1"/>
    <col min="14" max="23" width="14.7109375" style="1" customWidth="1"/>
    <col min="24" max="16384" width="1.7109375" style="1" customWidth="1"/>
  </cols>
  <sheetData>
    <row r="1" spans="1:24" s="5" customFormat="1" ht="19.5" customHeight="1">
      <c r="A1" s="2"/>
      <c r="B1" s="258" t="s">
        <v>107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"/>
    </row>
    <row r="2" spans="1:24" s="5" customFormat="1" ht="19.5" customHeight="1">
      <c r="A2" s="6"/>
      <c r="B2" s="259"/>
      <c r="C2" s="61">
        <v>2004</v>
      </c>
      <c r="D2" s="7" t="s">
        <v>11</v>
      </c>
      <c r="E2" s="7" t="s">
        <v>12</v>
      </c>
      <c r="F2" s="7" t="s">
        <v>13</v>
      </c>
      <c r="G2" s="7" t="s">
        <v>14</v>
      </c>
      <c r="H2" s="8">
        <v>2005</v>
      </c>
      <c r="I2" s="7" t="s">
        <v>15</v>
      </c>
      <c r="J2" s="7" t="s">
        <v>16</v>
      </c>
      <c r="K2" s="7" t="s">
        <v>17</v>
      </c>
      <c r="L2" s="7" t="s">
        <v>18</v>
      </c>
      <c r="M2" s="8">
        <v>2006</v>
      </c>
      <c r="N2" s="7" t="s">
        <v>57</v>
      </c>
      <c r="O2" s="7" t="s">
        <v>103</v>
      </c>
      <c r="P2" s="7" t="s">
        <v>105</v>
      </c>
      <c r="Q2" s="7" t="s">
        <v>106</v>
      </c>
      <c r="R2" s="8">
        <v>2007</v>
      </c>
      <c r="S2" s="7" t="s">
        <v>110</v>
      </c>
      <c r="T2" s="7" t="s">
        <v>154</v>
      </c>
      <c r="U2" s="7" t="s">
        <v>155</v>
      </c>
      <c r="V2" s="7" t="s">
        <v>156</v>
      </c>
      <c r="W2" s="8">
        <v>2008</v>
      </c>
      <c r="X2" s="6"/>
    </row>
    <row r="3" spans="1:24" s="11" customFormat="1" ht="15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16.5" thickBot="1">
      <c r="A4" s="10"/>
      <c r="B4" s="12" t="s">
        <v>20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10"/>
    </row>
    <row r="5" spans="1:24" ht="17.25" customHeight="1" thickTop="1">
      <c r="A5" s="10"/>
      <c r="B5" s="14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10"/>
    </row>
    <row r="6" spans="1:24" ht="17.25" customHeight="1">
      <c r="A6" s="10"/>
      <c r="B6" s="16" t="s">
        <v>101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10"/>
    </row>
    <row r="7" spans="1:24" ht="17.25" customHeight="1" thickBot="1">
      <c r="A7" s="10"/>
      <c r="B7" s="28" t="s">
        <v>25</v>
      </c>
      <c r="C7" s="29">
        <v>1088</v>
      </c>
      <c r="D7" s="29">
        <v>275</v>
      </c>
      <c r="E7" s="29">
        <v>722</v>
      </c>
      <c r="F7" s="29">
        <v>523</v>
      </c>
      <c r="G7" s="29">
        <v>554</v>
      </c>
      <c r="H7" s="29">
        <f>SUM(D7:G7)</f>
        <v>2074</v>
      </c>
      <c r="I7" s="29">
        <v>1284</v>
      </c>
      <c r="J7" s="29">
        <v>741</v>
      </c>
      <c r="K7" s="29">
        <v>640</v>
      </c>
      <c r="L7" s="29">
        <v>998</v>
      </c>
      <c r="M7" s="29">
        <v>3663</v>
      </c>
      <c r="N7" s="29">
        <v>951</v>
      </c>
      <c r="O7" s="29">
        <v>1334</v>
      </c>
      <c r="P7" s="29">
        <v>822</v>
      </c>
      <c r="Q7" s="29">
        <v>1675</v>
      </c>
      <c r="R7" s="29">
        <f>SUM(N7:Q7)</f>
        <v>4782</v>
      </c>
      <c r="S7" s="29">
        <v>76</v>
      </c>
      <c r="T7" s="29">
        <v>307</v>
      </c>
      <c r="U7" s="29">
        <v>-339</v>
      </c>
      <c r="V7" s="29">
        <v>-2638</v>
      </c>
      <c r="W7" s="29">
        <f>SUM(S7:V7)</f>
        <v>-2594</v>
      </c>
      <c r="X7" s="10"/>
    </row>
    <row r="8" spans="1:24" s="25" customFormat="1" ht="17.25" customHeight="1" thickBot="1">
      <c r="A8" s="10"/>
      <c r="B8" s="30" t="s">
        <v>26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f aca="true" t="shared" si="0" ref="H8:H21">SUM(D8:G8)</f>
        <v>0</v>
      </c>
      <c r="I8" s="31">
        <v>0</v>
      </c>
      <c r="J8" s="31">
        <v>0</v>
      </c>
      <c r="K8" s="31">
        <v>0</v>
      </c>
      <c r="L8" s="31">
        <v>0</v>
      </c>
      <c r="M8" s="31">
        <f aca="true" t="shared" si="1" ref="M8:M21">SUM(I8:L8)</f>
        <v>0</v>
      </c>
      <c r="N8" s="31">
        <v>0</v>
      </c>
      <c r="O8" s="31">
        <v>0</v>
      </c>
      <c r="P8" s="31">
        <v>0</v>
      </c>
      <c r="Q8" s="31">
        <v>0</v>
      </c>
      <c r="R8" s="31">
        <f aca="true" t="shared" si="2" ref="R8:R19">SUM(N8:Q8)</f>
        <v>0</v>
      </c>
      <c r="S8" s="31">
        <v>0</v>
      </c>
      <c r="T8" s="31">
        <v>0</v>
      </c>
      <c r="U8" s="31">
        <v>0</v>
      </c>
      <c r="V8" s="31">
        <v>0</v>
      </c>
      <c r="W8" s="31">
        <f aca="true" t="shared" si="3" ref="W8:W21">SUM(S8:V8)</f>
        <v>0</v>
      </c>
      <c r="X8" s="10"/>
    </row>
    <row r="9" spans="1:24" s="25" customFormat="1" ht="17.25" customHeight="1">
      <c r="A9" s="10"/>
      <c r="B9" s="26" t="s">
        <v>27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f t="shared" si="0"/>
        <v>0</v>
      </c>
      <c r="I9" s="32">
        <v>0</v>
      </c>
      <c r="J9" s="32">
        <v>0</v>
      </c>
      <c r="K9" s="32">
        <v>0</v>
      </c>
      <c r="L9" s="32">
        <v>53</v>
      </c>
      <c r="M9" s="32">
        <f t="shared" si="1"/>
        <v>53</v>
      </c>
      <c r="N9" s="32">
        <v>44</v>
      </c>
      <c r="O9" s="32">
        <v>23</v>
      </c>
      <c r="P9" s="32">
        <v>38</v>
      </c>
      <c r="Q9" s="32">
        <v>11</v>
      </c>
      <c r="R9" s="32">
        <f t="shared" si="2"/>
        <v>116</v>
      </c>
      <c r="S9" s="32">
        <v>19</v>
      </c>
      <c r="T9" s="32">
        <v>15</v>
      </c>
      <c r="U9" s="32">
        <v>10</v>
      </c>
      <c r="V9" s="32">
        <v>31</v>
      </c>
      <c r="W9" s="32">
        <f t="shared" si="3"/>
        <v>75</v>
      </c>
      <c r="X9" s="10"/>
    </row>
    <row r="10" spans="1:24" s="25" customFormat="1" ht="17.25" customHeight="1">
      <c r="A10" s="10"/>
      <c r="B10" s="33" t="s">
        <v>28</v>
      </c>
      <c r="C10" s="34">
        <v>16</v>
      </c>
      <c r="D10" s="34">
        <v>3</v>
      </c>
      <c r="E10" s="34">
        <v>9</v>
      </c>
      <c r="F10" s="34">
        <v>5</v>
      </c>
      <c r="G10" s="34">
        <v>15</v>
      </c>
      <c r="H10" s="34">
        <f t="shared" si="0"/>
        <v>32</v>
      </c>
      <c r="I10" s="34">
        <v>9</v>
      </c>
      <c r="J10" s="34">
        <v>13</v>
      </c>
      <c r="K10" s="34">
        <v>10</v>
      </c>
      <c r="L10" s="34">
        <v>18</v>
      </c>
      <c r="M10" s="34">
        <v>51</v>
      </c>
      <c r="N10" s="34">
        <v>7</v>
      </c>
      <c r="O10" s="34">
        <v>10</v>
      </c>
      <c r="P10" s="34">
        <v>31</v>
      </c>
      <c r="Q10" s="34">
        <v>18</v>
      </c>
      <c r="R10" s="34">
        <f t="shared" si="2"/>
        <v>66</v>
      </c>
      <c r="S10" s="34">
        <v>14</v>
      </c>
      <c r="T10" s="34">
        <v>22</v>
      </c>
      <c r="U10" s="34">
        <v>16</v>
      </c>
      <c r="V10" s="34">
        <v>18</v>
      </c>
      <c r="W10" s="34">
        <f t="shared" si="3"/>
        <v>70</v>
      </c>
      <c r="X10" s="10"/>
    </row>
    <row r="11" spans="1:24" s="25" customFormat="1" ht="17.25" customHeight="1">
      <c r="A11" s="10"/>
      <c r="B11" s="36" t="s">
        <v>29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f t="shared" si="0"/>
        <v>0</v>
      </c>
      <c r="I11" s="37">
        <v>0</v>
      </c>
      <c r="J11" s="37">
        <v>0</v>
      </c>
      <c r="K11" s="37">
        <v>0</v>
      </c>
      <c r="L11" s="37">
        <v>0</v>
      </c>
      <c r="M11" s="37">
        <f t="shared" si="1"/>
        <v>0</v>
      </c>
      <c r="N11" s="37">
        <v>0</v>
      </c>
      <c r="O11" s="37">
        <v>0</v>
      </c>
      <c r="P11" s="37">
        <v>0</v>
      </c>
      <c r="Q11" s="37">
        <v>0</v>
      </c>
      <c r="R11" s="37">
        <f t="shared" si="2"/>
        <v>0</v>
      </c>
      <c r="S11" s="37">
        <v>0</v>
      </c>
      <c r="T11" s="37">
        <v>0</v>
      </c>
      <c r="U11" s="37">
        <v>0</v>
      </c>
      <c r="V11" s="37">
        <v>0</v>
      </c>
      <c r="W11" s="37">
        <f t="shared" si="3"/>
        <v>0</v>
      </c>
      <c r="X11" s="10"/>
    </row>
    <row r="12" spans="1:24" ht="17.25" customHeight="1">
      <c r="A12" s="10"/>
      <c r="B12" s="26" t="s">
        <v>30</v>
      </c>
      <c r="C12" s="17">
        <f>SUM(C10:C11)</f>
        <v>16</v>
      </c>
      <c r="D12" s="17">
        <f>SUM(D10:D11)</f>
        <v>3</v>
      </c>
      <c r="E12" s="17">
        <f>SUM(E10:E11)</f>
        <v>9</v>
      </c>
      <c r="F12" s="17">
        <f>SUM(F10:F11)</f>
        <v>5</v>
      </c>
      <c r="G12" s="17">
        <f>SUM(G10:G11)</f>
        <v>15</v>
      </c>
      <c r="H12" s="23">
        <f t="shared" si="0"/>
        <v>32</v>
      </c>
      <c r="I12" s="17">
        <f aca="true" t="shared" si="4" ref="I12:Q12">SUM(I10:I11)</f>
        <v>9</v>
      </c>
      <c r="J12" s="17">
        <f t="shared" si="4"/>
        <v>13</v>
      </c>
      <c r="K12" s="17">
        <f t="shared" si="4"/>
        <v>10</v>
      </c>
      <c r="L12" s="17">
        <f t="shared" si="4"/>
        <v>18</v>
      </c>
      <c r="M12" s="23">
        <f t="shared" si="4"/>
        <v>51</v>
      </c>
      <c r="N12" s="17">
        <f t="shared" si="4"/>
        <v>7</v>
      </c>
      <c r="O12" s="17">
        <f t="shared" si="4"/>
        <v>10</v>
      </c>
      <c r="P12" s="17">
        <f t="shared" si="4"/>
        <v>31</v>
      </c>
      <c r="Q12" s="17">
        <f t="shared" si="4"/>
        <v>18</v>
      </c>
      <c r="R12" s="17">
        <f t="shared" si="2"/>
        <v>66</v>
      </c>
      <c r="S12" s="17">
        <f>SUM(S10:S11)</f>
        <v>14</v>
      </c>
      <c r="T12" s="17">
        <f>SUM(T10:T11)</f>
        <v>22</v>
      </c>
      <c r="U12" s="17">
        <f>SUM(U10:U11)</f>
        <v>16</v>
      </c>
      <c r="V12" s="17">
        <f>SUM(V10:V11)</f>
        <v>18</v>
      </c>
      <c r="W12" s="17">
        <f t="shared" si="3"/>
        <v>70</v>
      </c>
      <c r="X12" s="10"/>
    </row>
    <row r="13" spans="1:24" ht="17.25" customHeight="1" thickBot="1">
      <c r="A13" s="10"/>
      <c r="B13" s="38" t="s">
        <v>31</v>
      </c>
      <c r="C13" s="29">
        <f>+C9+C12</f>
        <v>16</v>
      </c>
      <c r="D13" s="29">
        <f>+D9+D12</f>
        <v>3</v>
      </c>
      <c r="E13" s="29">
        <f>+E9+E12</f>
        <v>9</v>
      </c>
      <c r="F13" s="29">
        <f>+F9+F12</f>
        <v>5</v>
      </c>
      <c r="G13" s="29">
        <f>+G9+G12</f>
        <v>15</v>
      </c>
      <c r="H13" s="29">
        <f t="shared" si="0"/>
        <v>32</v>
      </c>
      <c r="I13" s="29">
        <f aca="true" t="shared" si="5" ref="I13:Q13">+I9+I12</f>
        <v>9</v>
      </c>
      <c r="J13" s="29">
        <f t="shared" si="5"/>
        <v>13</v>
      </c>
      <c r="K13" s="29">
        <f t="shared" si="5"/>
        <v>10</v>
      </c>
      <c r="L13" s="29">
        <f t="shared" si="5"/>
        <v>71</v>
      </c>
      <c r="M13" s="29">
        <f t="shared" si="5"/>
        <v>104</v>
      </c>
      <c r="N13" s="29">
        <f t="shared" si="5"/>
        <v>51</v>
      </c>
      <c r="O13" s="29">
        <f t="shared" si="5"/>
        <v>33</v>
      </c>
      <c r="P13" s="29">
        <f t="shared" si="5"/>
        <v>69</v>
      </c>
      <c r="Q13" s="29">
        <f t="shared" si="5"/>
        <v>29</v>
      </c>
      <c r="R13" s="29">
        <f t="shared" si="2"/>
        <v>182</v>
      </c>
      <c r="S13" s="29">
        <f>+S9+S12</f>
        <v>33</v>
      </c>
      <c r="T13" s="29">
        <f>+T9+T12</f>
        <v>37</v>
      </c>
      <c r="U13" s="29">
        <f>+U9+U12</f>
        <v>26</v>
      </c>
      <c r="V13" s="29">
        <f>+V9+V12</f>
        <v>49</v>
      </c>
      <c r="W13" s="29">
        <f t="shared" si="3"/>
        <v>145</v>
      </c>
      <c r="X13" s="10"/>
    </row>
    <row r="14" spans="1:24" ht="29.25" customHeight="1" thickBot="1">
      <c r="A14" s="10"/>
      <c r="B14" s="189" t="s">
        <v>157</v>
      </c>
      <c r="C14" s="31">
        <f>+C7-C8-C13</f>
        <v>1072</v>
      </c>
      <c r="D14" s="31">
        <f>+D7-D8-D13</f>
        <v>272</v>
      </c>
      <c r="E14" s="31">
        <f>+E7-E8-E13</f>
        <v>713</v>
      </c>
      <c r="F14" s="31">
        <f>+F7-F8-F13</f>
        <v>518</v>
      </c>
      <c r="G14" s="31">
        <f>+G7-G8-G13</f>
        <v>539</v>
      </c>
      <c r="H14" s="31">
        <f t="shared" si="0"/>
        <v>2042</v>
      </c>
      <c r="I14" s="31">
        <f aca="true" t="shared" si="6" ref="I14:Q14">+I7-I8-I13</f>
        <v>1275</v>
      </c>
      <c r="J14" s="31">
        <f t="shared" si="6"/>
        <v>728</v>
      </c>
      <c r="K14" s="31">
        <f t="shared" si="6"/>
        <v>630</v>
      </c>
      <c r="L14" s="31">
        <f t="shared" si="6"/>
        <v>927</v>
      </c>
      <c r="M14" s="31">
        <f t="shared" si="6"/>
        <v>3559</v>
      </c>
      <c r="N14" s="31">
        <f t="shared" si="6"/>
        <v>900</v>
      </c>
      <c r="O14" s="31">
        <f t="shared" si="6"/>
        <v>1301</v>
      </c>
      <c r="P14" s="31">
        <f t="shared" si="6"/>
        <v>753</v>
      </c>
      <c r="Q14" s="31">
        <f t="shared" si="6"/>
        <v>1646</v>
      </c>
      <c r="R14" s="31">
        <f t="shared" si="2"/>
        <v>4600</v>
      </c>
      <c r="S14" s="31">
        <f>+S7-S8-S13</f>
        <v>43</v>
      </c>
      <c r="T14" s="31">
        <f>+T7-T8-T13</f>
        <v>270</v>
      </c>
      <c r="U14" s="31">
        <f>+U7-U8-U13</f>
        <v>-365</v>
      </c>
      <c r="V14" s="31">
        <f>+V7-V8-V13</f>
        <v>-2687</v>
      </c>
      <c r="W14" s="31">
        <f t="shared" si="3"/>
        <v>-2739</v>
      </c>
      <c r="X14" s="10"/>
    </row>
    <row r="15" spans="1:24" s="25" customFormat="1" ht="17.25" customHeight="1">
      <c r="A15" s="10"/>
      <c r="B15" s="26" t="s">
        <v>32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f t="shared" si="0"/>
        <v>0</v>
      </c>
      <c r="I15" s="32">
        <v>0</v>
      </c>
      <c r="J15" s="32">
        <v>0</v>
      </c>
      <c r="K15" s="32">
        <v>0</v>
      </c>
      <c r="L15" s="32">
        <v>0</v>
      </c>
      <c r="M15" s="32">
        <f t="shared" si="1"/>
        <v>0</v>
      </c>
      <c r="N15" s="32">
        <v>0</v>
      </c>
      <c r="O15" s="32">
        <v>0</v>
      </c>
      <c r="P15" s="32">
        <v>0</v>
      </c>
      <c r="Q15" s="32">
        <v>0</v>
      </c>
      <c r="R15" s="32">
        <f t="shared" si="2"/>
        <v>0</v>
      </c>
      <c r="S15" s="32">
        <v>0</v>
      </c>
      <c r="T15" s="32">
        <v>0</v>
      </c>
      <c r="U15" s="32">
        <v>0</v>
      </c>
      <c r="V15" s="32">
        <v>0</v>
      </c>
      <c r="W15" s="32">
        <f t="shared" si="3"/>
        <v>0</v>
      </c>
      <c r="X15" s="10"/>
    </row>
    <row r="16" spans="1:24" s="25" customFormat="1" ht="17.25" customHeight="1">
      <c r="A16" s="10"/>
      <c r="B16" s="36" t="s">
        <v>33</v>
      </c>
      <c r="C16" s="37">
        <v>1072</v>
      </c>
      <c r="D16" s="37">
        <v>272</v>
      </c>
      <c r="E16" s="37">
        <v>713</v>
      </c>
      <c r="F16" s="37">
        <v>518</v>
      </c>
      <c r="G16" s="37">
        <v>539</v>
      </c>
      <c r="H16" s="37">
        <f t="shared" si="0"/>
        <v>2042</v>
      </c>
      <c r="I16" s="37">
        <v>1275</v>
      </c>
      <c r="J16" s="37">
        <v>728</v>
      </c>
      <c r="K16" s="37">
        <v>630</v>
      </c>
      <c r="L16" s="37">
        <v>927</v>
      </c>
      <c r="M16" s="37">
        <v>3559</v>
      </c>
      <c r="N16" s="37">
        <v>900</v>
      </c>
      <c r="O16" s="37">
        <v>1301</v>
      </c>
      <c r="P16" s="37">
        <v>753</v>
      </c>
      <c r="Q16" s="37">
        <v>1646</v>
      </c>
      <c r="R16" s="37">
        <f t="shared" si="2"/>
        <v>4600</v>
      </c>
      <c r="S16" s="37">
        <v>43</v>
      </c>
      <c r="T16" s="37">
        <v>270</v>
      </c>
      <c r="U16" s="37">
        <v>-365</v>
      </c>
      <c r="V16" s="37">
        <v>-2687</v>
      </c>
      <c r="W16" s="37">
        <f t="shared" si="3"/>
        <v>-2739</v>
      </c>
      <c r="X16" s="10"/>
    </row>
    <row r="17" spans="1:24" ht="26.25" thickBot="1">
      <c r="A17" s="10"/>
      <c r="B17" s="190" t="s">
        <v>159</v>
      </c>
      <c r="C17" s="29">
        <f>+C14-C15-C16</f>
        <v>0</v>
      </c>
      <c r="D17" s="29">
        <f>+D14-D15-D16</f>
        <v>0</v>
      </c>
      <c r="E17" s="29">
        <f>+E14-E15-E16</f>
        <v>0</v>
      </c>
      <c r="F17" s="29">
        <f>+F14-F15-F16</f>
        <v>0</v>
      </c>
      <c r="G17" s="29">
        <f>+G14-G15-G16</f>
        <v>0</v>
      </c>
      <c r="H17" s="29">
        <f t="shared" si="0"/>
        <v>0</v>
      </c>
      <c r="I17" s="29">
        <f>+I14-I15-I16</f>
        <v>0</v>
      </c>
      <c r="J17" s="29">
        <f>+J14-J15-J16</f>
        <v>0</v>
      </c>
      <c r="K17" s="29">
        <f>+K14-K15-K16</f>
        <v>0</v>
      </c>
      <c r="L17" s="29">
        <f>+L14-L15-L16</f>
        <v>0</v>
      </c>
      <c r="M17" s="29">
        <f t="shared" si="1"/>
        <v>0</v>
      </c>
      <c r="N17" s="29">
        <f>+N14-N15-N16</f>
        <v>0</v>
      </c>
      <c r="O17" s="29">
        <f>+O14-O15-O16</f>
        <v>0</v>
      </c>
      <c r="P17" s="29">
        <f>+P14-P15-P16</f>
        <v>0</v>
      </c>
      <c r="Q17" s="29">
        <f>+Q14-Q15-Q16</f>
        <v>0</v>
      </c>
      <c r="R17" s="29">
        <f t="shared" si="2"/>
        <v>0</v>
      </c>
      <c r="S17" s="29">
        <f>+S14-S15-S16</f>
        <v>0</v>
      </c>
      <c r="T17" s="29">
        <f>+T14-T15-T16</f>
        <v>0</v>
      </c>
      <c r="U17" s="29">
        <f>+U14-U15-U16</f>
        <v>0</v>
      </c>
      <c r="V17" s="29">
        <f>+V14-V15-V16</f>
        <v>0</v>
      </c>
      <c r="W17" s="29">
        <f t="shared" si="3"/>
        <v>0</v>
      </c>
      <c r="X17" s="10"/>
    </row>
    <row r="18" spans="1:24" s="25" customFormat="1" ht="17.25" customHeight="1">
      <c r="A18" s="10"/>
      <c r="B18" s="26" t="s">
        <v>34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f t="shared" si="0"/>
        <v>0</v>
      </c>
      <c r="I18" s="17">
        <v>0</v>
      </c>
      <c r="J18" s="17">
        <v>0</v>
      </c>
      <c r="K18" s="17">
        <v>0</v>
      </c>
      <c r="L18" s="17">
        <v>0</v>
      </c>
      <c r="M18" s="17">
        <f t="shared" si="1"/>
        <v>0</v>
      </c>
      <c r="N18" s="17">
        <v>0</v>
      </c>
      <c r="O18" s="17">
        <v>0</v>
      </c>
      <c r="P18" s="17">
        <v>0</v>
      </c>
      <c r="Q18" s="17">
        <v>0</v>
      </c>
      <c r="R18" s="17">
        <f t="shared" si="2"/>
        <v>0</v>
      </c>
      <c r="S18" s="17">
        <v>0</v>
      </c>
      <c r="T18" s="17">
        <v>0</v>
      </c>
      <c r="U18" s="17">
        <v>0</v>
      </c>
      <c r="V18" s="17">
        <v>0</v>
      </c>
      <c r="W18" s="17">
        <f t="shared" si="3"/>
        <v>0</v>
      </c>
      <c r="X18" s="10"/>
    </row>
    <row r="19" spans="1:24" s="25" customFormat="1" ht="17.25" customHeight="1">
      <c r="A19" s="10"/>
      <c r="B19" s="21" t="s">
        <v>35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f t="shared" si="0"/>
        <v>0</v>
      </c>
      <c r="I19" s="39">
        <v>0</v>
      </c>
      <c r="J19" s="39">
        <v>0</v>
      </c>
      <c r="K19" s="39">
        <v>0</v>
      </c>
      <c r="L19" s="39">
        <v>0</v>
      </c>
      <c r="M19" s="39">
        <f t="shared" si="1"/>
        <v>0</v>
      </c>
      <c r="N19" s="39">
        <v>0</v>
      </c>
      <c r="O19" s="39">
        <v>0</v>
      </c>
      <c r="P19" s="39">
        <v>0</v>
      </c>
      <c r="Q19" s="39">
        <v>0</v>
      </c>
      <c r="R19" s="39">
        <f t="shared" si="2"/>
        <v>0</v>
      </c>
      <c r="S19" s="39">
        <v>0</v>
      </c>
      <c r="T19" s="39">
        <v>0</v>
      </c>
      <c r="U19" s="39">
        <v>0</v>
      </c>
      <c r="V19" s="39">
        <v>0</v>
      </c>
      <c r="W19" s="39">
        <f t="shared" si="3"/>
        <v>0</v>
      </c>
      <c r="X19" s="10"/>
    </row>
    <row r="20" spans="1:24" s="25" customFormat="1" ht="17.25" customHeight="1">
      <c r="A20" s="10"/>
      <c r="B20" s="26" t="s">
        <v>36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f t="shared" si="0"/>
        <v>0</v>
      </c>
      <c r="I20" s="17" t="s">
        <v>37</v>
      </c>
      <c r="J20" s="17" t="s">
        <v>37</v>
      </c>
      <c r="K20" s="17" t="s">
        <v>37</v>
      </c>
      <c r="L20" s="37" t="s">
        <v>37</v>
      </c>
      <c r="M20" s="37" t="s">
        <v>37</v>
      </c>
      <c r="N20" s="37" t="s">
        <v>37</v>
      </c>
      <c r="O20" s="37" t="s">
        <v>37</v>
      </c>
      <c r="P20" s="37" t="s">
        <v>37</v>
      </c>
      <c r="Q20" s="37" t="s">
        <v>37</v>
      </c>
      <c r="R20" s="37" t="s">
        <v>37</v>
      </c>
      <c r="S20" s="37" t="s">
        <v>37</v>
      </c>
      <c r="T20" s="37" t="s">
        <v>37</v>
      </c>
      <c r="U20" s="37" t="s">
        <v>37</v>
      </c>
      <c r="V20" s="37" t="s">
        <v>37</v>
      </c>
      <c r="W20" s="37" t="s">
        <v>37</v>
      </c>
      <c r="X20" s="10"/>
    </row>
    <row r="21" spans="1:24" s="25" customFormat="1" ht="17.25" customHeight="1" thickBot="1">
      <c r="A21" s="10"/>
      <c r="B21" s="38" t="s">
        <v>38</v>
      </c>
      <c r="C21" s="29">
        <f>SUM(C17:C20)</f>
        <v>0</v>
      </c>
      <c r="D21" s="29">
        <f>SUM(D17:D20)</f>
        <v>0</v>
      </c>
      <c r="E21" s="29">
        <f>SUM(E17:E20)</f>
        <v>0</v>
      </c>
      <c r="F21" s="29">
        <f>SUM(F17:F20)</f>
        <v>0</v>
      </c>
      <c r="G21" s="29">
        <f>SUM(G17:G20)</f>
        <v>0</v>
      </c>
      <c r="H21" s="29">
        <f t="shared" si="0"/>
        <v>0</v>
      </c>
      <c r="I21" s="29">
        <f>SUM(I17:I20)</f>
        <v>0</v>
      </c>
      <c r="J21" s="29">
        <f>SUM(J17:J20)</f>
        <v>0</v>
      </c>
      <c r="K21" s="29">
        <f>SUM(K17:K20)</f>
        <v>0</v>
      </c>
      <c r="L21" s="29">
        <f>SUM(L17:L20)</f>
        <v>0</v>
      </c>
      <c r="M21" s="29">
        <f t="shared" si="1"/>
        <v>0</v>
      </c>
      <c r="N21" s="29">
        <f>SUM(N17:N20)</f>
        <v>0</v>
      </c>
      <c r="O21" s="29">
        <f>SUM(O17:O20)</f>
        <v>0</v>
      </c>
      <c r="P21" s="29">
        <f>SUM(P17:P20)</f>
        <v>0</v>
      </c>
      <c r="Q21" s="29">
        <f>SUM(Q17:Q20)</f>
        <v>0</v>
      </c>
      <c r="R21" s="29">
        <f>SUM(N21:Q21)</f>
        <v>0</v>
      </c>
      <c r="S21" s="29">
        <f>SUM(S17:S20)</f>
        <v>0</v>
      </c>
      <c r="T21" s="29">
        <f>SUM(T17:T20)</f>
        <v>0</v>
      </c>
      <c r="U21" s="29">
        <f>SUM(U17:U20)</f>
        <v>0</v>
      </c>
      <c r="V21" s="29">
        <f>SUM(V17:V20)</f>
        <v>0</v>
      </c>
      <c r="W21" s="29">
        <f t="shared" si="3"/>
        <v>0</v>
      </c>
      <c r="X21" s="10"/>
    </row>
    <row r="22" spans="1:24" s="25" customFormat="1" ht="17.25" customHeight="1">
      <c r="A22" s="10"/>
      <c r="B22" s="48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10"/>
    </row>
    <row r="23" spans="1:24" ht="17.25" customHeight="1">
      <c r="A23" s="53"/>
      <c r="B23" s="54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3"/>
    </row>
    <row r="27" ht="12" customHeight="1"/>
    <row r="36" ht="11.25" customHeight="1"/>
    <row r="51" ht="11.25" customHeight="1"/>
    <row r="59" ht="13.5" customHeight="1"/>
    <row r="75" ht="11.25" customHeight="1"/>
  </sheetData>
  <mergeCells count="1">
    <mergeCell ref="B1:B2"/>
  </mergeCells>
  <printOptions/>
  <pageMargins left="0.1968503937007874" right="0.15748031496062992" top="0.1968503937007874" bottom="0.1968503937007874" header="0" footer="0"/>
  <pageSetup horizontalDpi="600" verticalDpi="600" orientation="landscape" pageOrder="overThenDown" paperSize="9" scale="55" r:id="rId1"/>
  <headerFooter alignWithMargins="0">
    <oddFooter>&amp;C&amp;D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1"/>
  <sheetViews>
    <sheetView showGridLines="0" zoomScale="80" zoomScaleNormal="8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36.8515625" style="1" customWidth="1"/>
    <col min="3" max="3" width="14.7109375" style="1" customWidth="1"/>
    <col min="4" max="7" width="14.7109375" style="1" hidden="1" customWidth="1" outlineLevel="1"/>
    <col min="8" max="8" width="14.7109375" style="1" customWidth="1" collapsed="1"/>
    <col min="9" max="12" width="14.7109375" style="1" hidden="1" customWidth="1" outlineLevel="1"/>
    <col min="13" max="13" width="14.7109375" style="1" customWidth="1" collapsed="1"/>
    <col min="14" max="23" width="14.7109375" style="1" customWidth="1"/>
    <col min="24" max="16384" width="1.7109375" style="1" customWidth="1"/>
  </cols>
  <sheetData>
    <row r="1" spans="1:24" s="5" customFormat="1" ht="19.5" customHeight="1">
      <c r="A1" s="2"/>
      <c r="B1" s="258" t="s">
        <v>39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"/>
    </row>
    <row r="2" spans="1:24" s="5" customFormat="1" ht="19.5" customHeight="1">
      <c r="A2" s="6"/>
      <c r="B2" s="259"/>
      <c r="C2" s="61">
        <v>2004</v>
      </c>
      <c r="D2" s="7" t="s">
        <v>11</v>
      </c>
      <c r="E2" s="7" t="s">
        <v>12</v>
      </c>
      <c r="F2" s="7" t="s">
        <v>13</v>
      </c>
      <c r="G2" s="7" t="s">
        <v>14</v>
      </c>
      <c r="H2" s="8">
        <v>2005</v>
      </c>
      <c r="I2" s="7" t="s">
        <v>15</v>
      </c>
      <c r="J2" s="7" t="s">
        <v>16</v>
      </c>
      <c r="K2" s="7" t="s">
        <v>17</v>
      </c>
      <c r="L2" s="7" t="s">
        <v>18</v>
      </c>
      <c r="M2" s="8">
        <v>2006</v>
      </c>
      <c r="N2" s="7" t="s">
        <v>57</v>
      </c>
      <c r="O2" s="7" t="s">
        <v>103</v>
      </c>
      <c r="P2" s="7" t="s">
        <v>105</v>
      </c>
      <c r="Q2" s="7" t="s">
        <v>106</v>
      </c>
      <c r="R2" s="8">
        <v>2007</v>
      </c>
      <c r="S2" s="7" t="s">
        <v>110</v>
      </c>
      <c r="T2" s="7" t="s">
        <v>154</v>
      </c>
      <c r="U2" s="7" t="s">
        <v>155</v>
      </c>
      <c r="V2" s="7" t="s">
        <v>156</v>
      </c>
      <c r="W2" s="8">
        <v>2008</v>
      </c>
      <c r="X2" s="6"/>
    </row>
    <row r="3" spans="1:24" s="11" customFormat="1" ht="15.75" customHeight="1">
      <c r="A3" s="10"/>
      <c r="B3" s="10"/>
      <c r="C3" s="221" t="s">
        <v>185</v>
      </c>
      <c r="D3" s="221" t="s">
        <v>185</v>
      </c>
      <c r="E3" s="221" t="s">
        <v>185</v>
      </c>
      <c r="F3" s="221" t="s">
        <v>185</v>
      </c>
      <c r="G3" s="221" t="s">
        <v>185</v>
      </c>
      <c r="H3" s="221" t="s">
        <v>185</v>
      </c>
      <c r="I3" s="221" t="s">
        <v>185</v>
      </c>
      <c r="J3" s="221" t="s">
        <v>185</v>
      </c>
      <c r="K3" s="221" t="s">
        <v>185</v>
      </c>
      <c r="L3" s="221" t="s">
        <v>185</v>
      </c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16.5" thickBot="1">
      <c r="A4" s="10"/>
      <c r="B4" s="12" t="s">
        <v>20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10"/>
    </row>
    <row r="5" spans="1:24" ht="17.25" customHeight="1" thickTop="1">
      <c r="A5" s="10"/>
      <c r="B5" s="14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10"/>
    </row>
    <row r="6" spans="1:24" ht="17.25" customHeight="1">
      <c r="A6" s="10"/>
      <c r="B6" s="16" t="s">
        <v>101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10"/>
    </row>
    <row r="7" spans="1:24" s="25" customFormat="1" ht="17.25" customHeight="1">
      <c r="A7" s="10"/>
      <c r="B7" s="18" t="s">
        <v>21</v>
      </c>
      <c r="C7" s="19">
        <v>7495</v>
      </c>
      <c r="D7" s="19">
        <v>1874</v>
      </c>
      <c r="E7" s="19">
        <v>2096</v>
      </c>
      <c r="F7" s="19">
        <v>1612</v>
      </c>
      <c r="G7" s="19">
        <v>1308</v>
      </c>
      <c r="H7" s="19">
        <f>SUM(D7:G7)</f>
        <v>6890</v>
      </c>
      <c r="I7" s="19">
        <v>1632</v>
      </c>
      <c r="J7" s="19">
        <v>1834</v>
      </c>
      <c r="K7" s="19">
        <v>1555</v>
      </c>
      <c r="L7" s="19">
        <v>1387</v>
      </c>
      <c r="M7" s="19">
        <v>6407</v>
      </c>
      <c r="N7" s="19">
        <v>2057</v>
      </c>
      <c r="O7" s="19">
        <v>2222</v>
      </c>
      <c r="P7" s="19">
        <v>1897</v>
      </c>
      <c r="Q7" s="19">
        <v>2127</v>
      </c>
      <c r="R7" s="19">
        <f>SUM(N7:Q7)</f>
        <v>8303</v>
      </c>
      <c r="S7" s="19">
        <v>2072</v>
      </c>
      <c r="T7" s="19">
        <v>1832</v>
      </c>
      <c r="U7" s="19">
        <v>1879</v>
      </c>
      <c r="V7" s="19">
        <v>2626</v>
      </c>
      <c r="W7" s="19">
        <f>SUM(S7:V7)</f>
        <v>8409</v>
      </c>
      <c r="X7" s="10"/>
    </row>
    <row r="8" spans="1:24" s="25" customFormat="1" ht="17.25" customHeight="1">
      <c r="A8" s="10"/>
      <c r="B8" s="21" t="s">
        <v>22</v>
      </c>
      <c r="C8" s="22">
        <v>13385</v>
      </c>
      <c r="D8" s="22">
        <v>3198</v>
      </c>
      <c r="E8" s="22">
        <v>3417</v>
      </c>
      <c r="F8" s="22">
        <v>3705</v>
      </c>
      <c r="G8" s="22">
        <v>4053</v>
      </c>
      <c r="H8" s="22">
        <f aca="true" t="shared" si="0" ref="H8:H25">SUM(D8:G8)</f>
        <v>14373</v>
      </c>
      <c r="I8" s="22">
        <v>4269</v>
      </c>
      <c r="J8" s="22">
        <v>4447</v>
      </c>
      <c r="K8" s="22">
        <v>3949</v>
      </c>
      <c r="L8" s="22">
        <v>5089</v>
      </c>
      <c r="M8" s="22">
        <v>17298</v>
      </c>
      <c r="N8" s="22">
        <v>4870</v>
      </c>
      <c r="O8" s="22">
        <v>5159</v>
      </c>
      <c r="P8" s="22">
        <v>4140</v>
      </c>
      <c r="Q8" s="22">
        <v>4791</v>
      </c>
      <c r="R8" s="22">
        <f aca="true" t="shared" si="1" ref="R8:R25">SUM(N8:Q8)</f>
        <v>18960</v>
      </c>
      <c r="S8" s="22">
        <v>3829</v>
      </c>
      <c r="T8" s="22">
        <v>4091</v>
      </c>
      <c r="U8" s="22">
        <v>3637</v>
      </c>
      <c r="V8" s="22">
        <v>3198</v>
      </c>
      <c r="W8" s="22">
        <f aca="true" t="shared" si="2" ref="W8:W25">SUM(S8:V8)</f>
        <v>14755</v>
      </c>
      <c r="X8" s="10"/>
    </row>
    <row r="9" spans="1:24" s="25" customFormat="1" ht="17.25" customHeight="1">
      <c r="A9" s="10"/>
      <c r="B9" s="21" t="s">
        <v>23</v>
      </c>
      <c r="C9" s="22">
        <v>3656</v>
      </c>
      <c r="D9" s="22">
        <v>1676</v>
      </c>
      <c r="E9" s="22">
        <v>638</v>
      </c>
      <c r="F9" s="22">
        <v>2023</v>
      </c>
      <c r="G9" s="22">
        <v>1286</v>
      </c>
      <c r="H9" s="22">
        <f t="shared" si="0"/>
        <v>5623</v>
      </c>
      <c r="I9" s="22">
        <v>3355</v>
      </c>
      <c r="J9" s="22">
        <v>1371</v>
      </c>
      <c r="K9" s="22">
        <v>1693</v>
      </c>
      <c r="L9" s="22">
        <v>2956</v>
      </c>
      <c r="M9" s="22">
        <v>9374</v>
      </c>
      <c r="N9" s="22">
        <v>3215</v>
      </c>
      <c r="O9" s="22">
        <v>3811</v>
      </c>
      <c r="P9" s="22">
        <v>-159</v>
      </c>
      <c r="Q9" s="22">
        <v>-721</v>
      </c>
      <c r="R9" s="22">
        <f t="shared" si="1"/>
        <v>6146</v>
      </c>
      <c r="S9" s="22">
        <v>-1777</v>
      </c>
      <c r="T9" s="22">
        <v>890</v>
      </c>
      <c r="U9" s="22">
        <v>-2251</v>
      </c>
      <c r="V9" s="22">
        <v>-6715</v>
      </c>
      <c r="W9" s="22">
        <f t="shared" si="2"/>
        <v>-9853</v>
      </c>
      <c r="X9" s="10"/>
    </row>
    <row r="10" spans="1:24" s="25" customFormat="1" ht="17.25" customHeight="1">
      <c r="A10" s="10"/>
      <c r="B10" s="26" t="s">
        <v>24</v>
      </c>
      <c r="C10" s="17">
        <v>1409</v>
      </c>
      <c r="D10" s="17">
        <v>360</v>
      </c>
      <c r="E10" s="17">
        <v>544</v>
      </c>
      <c r="F10" s="17">
        <v>260</v>
      </c>
      <c r="G10" s="17">
        <v>365</v>
      </c>
      <c r="H10" s="17">
        <f t="shared" si="0"/>
        <v>1529</v>
      </c>
      <c r="I10" s="17">
        <v>385</v>
      </c>
      <c r="J10" s="17">
        <v>395</v>
      </c>
      <c r="K10" s="17">
        <v>239</v>
      </c>
      <c r="L10" s="17">
        <v>384</v>
      </c>
      <c r="M10" s="17">
        <v>1401</v>
      </c>
      <c r="N10" s="17">
        <v>400</v>
      </c>
      <c r="O10" s="17">
        <v>399</v>
      </c>
      <c r="P10" s="17">
        <v>70</v>
      </c>
      <c r="Q10" s="17">
        <v>261</v>
      </c>
      <c r="R10" s="17">
        <f t="shared" si="1"/>
        <v>1130</v>
      </c>
      <c r="S10" s="17">
        <v>-1198</v>
      </c>
      <c r="T10" s="17">
        <v>930</v>
      </c>
      <c r="U10" s="17">
        <v>-242</v>
      </c>
      <c r="V10" s="17">
        <v>-939</v>
      </c>
      <c r="W10" s="17">
        <f t="shared" si="2"/>
        <v>-1449</v>
      </c>
      <c r="X10" s="10"/>
    </row>
    <row r="11" spans="1:24" s="25" customFormat="1" ht="17.25" customHeight="1" thickBot="1">
      <c r="A11" s="10"/>
      <c r="B11" s="28" t="s">
        <v>25</v>
      </c>
      <c r="C11" s="29">
        <f>SUM(C7:C10)</f>
        <v>25945</v>
      </c>
      <c r="D11" s="29">
        <f>SUM(D7:D10)</f>
        <v>7108</v>
      </c>
      <c r="E11" s="29">
        <f>SUM(E7:E10)</f>
        <v>6695</v>
      </c>
      <c r="F11" s="29">
        <f>SUM(F7:F10)</f>
        <v>7600</v>
      </c>
      <c r="G11" s="29">
        <f>SUM(G7:G10)</f>
        <v>7012</v>
      </c>
      <c r="H11" s="29">
        <f t="shared" si="0"/>
        <v>28415</v>
      </c>
      <c r="I11" s="29">
        <f aca="true" t="shared" si="3" ref="I11:Q11">SUM(I7:I10)</f>
        <v>9641</v>
      </c>
      <c r="J11" s="29">
        <f t="shared" si="3"/>
        <v>8047</v>
      </c>
      <c r="K11" s="29">
        <f t="shared" si="3"/>
        <v>7436</v>
      </c>
      <c r="L11" s="29">
        <f t="shared" si="3"/>
        <v>9816</v>
      </c>
      <c r="M11" s="29">
        <f t="shared" si="3"/>
        <v>34480</v>
      </c>
      <c r="N11" s="29">
        <f t="shared" si="3"/>
        <v>10542</v>
      </c>
      <c r="O11" s="29">
        <f t="shared" si="3"/>
        <v>11591</v>
      </c>
      <c r="P11" s="29">
        <f t="shared" si="3"/>
        <v>5948</v>
      </c>
      <c r="Q11" s="29">
        <f t="shared" si="3"/>
        <v>6458</v>
      </c>
      <c r="R11" s="29">
        <f t="shared" si="1"/>
        <v>34539</v>
      </c>
      <c r="S11" s="29">
        <f>SUM(S7:S10)</f>
        <v>2926</v>
      </c>
      <c r="T11" s="29">
        <f>SUM(T7:T10)</f>
        <v>7743</v>
      </c>
      <c r="U11" s="29">
        <f>SUM(U7:U10)</f>
        <v>3023</v>
      </c>
      <c r="V11" s="29">
        <f>SUM(V7:V10)</f>
        <v>-1830</v>
      </c>
      <c r="W11" s="29">
        <f t="shared" si="2"/>
        <v>11862</v>
      </c>
      <c r="X11" s="10"/>
    </row>
    <row r="12" spans="1:24" ht="17.25" customHeight="1" thickBot="1">
      <c r="A12" s="10"/>
      <c r="B12" s="30" t="s">
        <v>26</v>
      </c>
      <c r="C12" s="31">
        <v>83</v>
      </c>
      <c r="D12" s="31">
        <v>-34</v>
      </c>
      <c r="E12" s="31">
        <v>-30</v>
      </c>
      <c r="F12" s="31">
        <v>-46</v>
      </c>
      <c r="G12" s="31">
        <v>-34</v>
      </c>
      <c r="H12" s="31">
        <f t="shared" si="0"/>
        <v>-144</v>
      </c>
      <c r="I12" s="31">
        <v>-61</v>
      </c>
      <c r="J12" s="31">
        <v>10</v>
      </c>
      <c r="K12" s="31">
        <v>-40</v>
      </c>
      <c r="L12" s="31">
        <v>-20</v>
      </c>
      <c r="M12" s="31">
        <v>-111</v>
      </c>
      <c r="N12" s="31">
        <v>53</v>
      </c>
      <c r="O12" s="31">
        <v>-20</v>
      </c>
      <c r="P12" s="31">
        <v>4</v>
      </c>
      <c r="Q12" s="31">
        <v>203</v>
      </c>
      <c r="R12" s="31">
        <f t="shared" si="1"/>
        <v>240</v>
      </c>
      <c r="S12" s="31">
        <v>151</v>
      </c>
      <c r="T12" s="31">
        <v>45</v>
      </c>
      <c r="U12" s="31">
        <v>131</v>
      </c>
      <c r="V12" s="31">
        <v>486</v>
      </c>
      <c r="W12" s="31">
        <f t="shared" si="2"/>
        <v>813</v>
      </c>
      <c r="X12" s="10"/>
    </row>
    <row r="13" spans="1:24" ht="17.25" customHeight="1">
      <c r="A13" s="10"/>
      <c r="B13" s="26" t="s">
        <v>27</v>
      </c>
      <c r="C13" s="32">
        <v>11951</v>
      </c>
      <c r="D13" s="32">
        <v>3296</v>
      </c>
      <c r="E13" s="32">
        <v>3099</v>
      </c>
      <c r="F13" s="32">
        <v>3595</v>
      </c>
      <c r="G13" s="32">
        <v>3984</v>
      </c>
      <c r="H13" s="32">
        <f t="shared" si="0"/>
        <v>13974</v>
      </c>
      <c r="I13" s="32">
        <v>4473</v>
      </c>
      <c r="J13" s="32">
        <v>3697</v>
      </c>
      <c r="K13" s="32">
        <v>3427</v>
      </c>
      <c r="L13" s="32">
        <v>4047</v>
      </c>
      <c r="M13" s="32">
        <v>15467</v>
      </c>
      <c r="N13" s="32">
        <v>4877</v>
      </c>
      <c r="O13" s="32">
        <v>5357</v>
      </c>
      <c r="P13" s="32">
        <v>2323</v>
      </c>
      <c r="Q13" s="32">
        <v>3425</v>
      </c>
      <c r="R13" s="32">
        <f t="shared" si="1"/>
        <v>15982</v>
      </c>
      <c r="S13" s="32">
        <v>3213</v>
      </c>
      <c r="T13" s="32">
        <v>4029</v>
      </c>
      <c r="U13" s="32">
        <v>2941</v>
      </c>
      <c r="V13" s="32">
        <v>2996</v>
      </c>
      <c r="W13" s="32">
        <f t="shared" si="2"/>
        <v>13179</v>
      </c>
      <c r="X13" s="10"/>
    </row>
    <row r="14" spans="1:24" ht="17.25" customHeight="1">
      <c r="A14" s="10"/>
      <c r="B14" s="33" t="s">
        <v>28</v>
      </c>
      <c r="C14" s="34">
        <v>5900</v>
      </c>
      <c r="D14" s="34">
        <v>1286</v>
      </c>
      <c r="E14" s="34">
        <v>2494</v>
      </c>
      <c r="F14" s="34">
        <v>1558</v>
      </c>
      <c r="G14" s="34">
        <v>2008</v>
      </c>
      <c r="H14" s="34">
        <f t="shared" si="0"/>
        <v>7346</v>
      </c>
      <c r="I14" s="34">
        <v>1613</v>
      </c>
      <c r="J14" s="34">
        <v>1339</v>
      </c>
      <c r="K14" s="34">
        <v>1646</v>
      </c>
      <c r="L14" s="34">
        <v>1797</v>
      </c>
      <c r="M14" s="34">
        <v>6273</v>
      </c>
      <c r="N14" s="34">
        <v>1504</v>
      </c>
      <c r="O14" s="34">
        <v>1583</v>
      </c>
      <c r="P14" s="34">
        <v>1684</v>
      </c>
      <c r="Q14" s="34">
        <v>1996</v>
      </c>
      <c r="R14" s="34">
        <f t="shared" si="1"/>
        <v>6767</v>
      </c>
      <c r="S14" s="34">
        <v>1555</v>
      </c>
      <c r="T14" s="34">
        <v>1515</v>
      </c>
      <c r="U14" s="34">
        <v>1914</v>
      </c>
      <c r="V14" s="34">
        <v>2755</v>
      </c>
      <c r="W14" s="34">
        <f t="shared" si="2"/>
        <v>7739</v>
      </c>
      <c r="X14" s="10"/>
    </row>
    <row r="15" spans="1:24" s="25" customFormat="1" ht="17.25" customHeight="1">
      <c r="A15" s="10"/>
      <c r="B15" s="36" t="s">
        <v>29</v>
      </c>
      <c r="C15" s="37">
        <v>1714</v>
      </c>
      <c r="D15" s="37">
        <v>431</v>
      </c>
      <c r="E15" s="37">
        <v>442</v>
      </c>
      <c r="F15" s="37">
        <v>473</v>
      </c>
      <c r="G15" s="37">
        <v>534</v>
      </c>
      <c r="H15" s="37">
        <f t="shared" si="0"/>
        <v>1880</v>
      </c>
      <c r="I15" s="37">
        <v>543</v>
      </c>
      <c r="J15" s="37">
        <v>551</v>
      </c>
      <c r="K15" s="37">
        <v>573</v>
      </c>
      <c r="L15" s="37">
        <v>605</v>
      </c>
      <c r="M15" s="37">
        <v>2091</v>
      </c>
      <c r="N15" s="37">
        <v>560</v>
      </c>
      <c r="O15" s="37">
        <v>585</v>
      </c>
      <c r="P15" s="37">
        <v>620</v>
      </c>
      <c r="Q15" s="37">
        <v>645</v>
      </c>
      <c r="R15" s="37">
        <f t="shared" si="1"/>
        <v>2410</v>
      </c>
      <c r="S15" s="37">
        <v>588</v>
      </c>
      <c r="T15" s="37">
        <v>575</v>
      </c>
      <c r="U15" s="37">
        <v>538</v>
      </c>
      <c r="V15" s="37">
        <v>593</v>
      </c>
      <c r="W15" s="37">
        <f t="shared" si="2"/>
        <v>2294</v>
      </c>
      <c r="X15" s="10"/>
    </row>
    <row r="16" spans="1:24" ht="17.25" customHeight="1">
      <c r="A16" s="10"/>
      <c r="B16" s="26" t="s">
        <v>30</v>
      </c>
      <c r="C16" s="23">
        <f>SUM(C14:C15)</f>
        <v>7614</v>
      </c>
      <c r="D16" s="23">
        <f>SUM(D14:D15)</f>
        <v>1717</v>
      </c>
      <c r="E16" s="23">
        <f>SUM(E14:E15)</f>
        <v>2936</v>
      </c>
      <c r="F16" s="23">
        <f>SUM(F14:F15)</f>
        <v>2031</v>
      </c>
      <c r="G16" s="23">
        <f>SUM(G14:G15)</f>
        <v>2542</v>
      </c>
      <c r="H16" s="23">
        <f t="shared" si="0"/>
        <v>9226</v>
      </c>
      <c r="I16" s="23">
        <f aca="true" t="shared" si="4" ref="I16:Q16">SUM(I14:I15)</f>
        <v>2156</v>
      </c>
      <c r="J16" s="23">
        <f t="shared" si="4"/>
        <v>1890</v>
      </c>
      <c r="K16" s="23">
        <f t="shared" si="4"/>
        <v>2219</v>
      </c>
      <c r="L16" s="23">
        <f t="shared" si="4"/>
        <v>2402</v>
      </c>
      <c r="M16" s="23">
        <f t="shared" si="4"/>
        <v>8364</v>
      </c>
      <c r="N16" s="23">
        <f t="shared" si="4"/>
        <v>2064</v>
      </c>
      <c r="O16" s="23">
        <f t="shared" si="4"/>
        <v>2168</v>
      </c>
      <c r="P16" s="23">
        <f t="shared" si="4"/>
        <v>2304</v>
      </c>
      <c r="Q16" s="23">
        <f t="shared" si="4"/>
        <v>2641</v>
      </c>
      <c r="R16" s="23">
        <f t="shared" si="1"/>
        <v>9177</v>
      </c>
      <c r="S16" s="23">
        <f>SUM(S14:S15)</f>
        <v>2143</v>
      </c>
      <c r="T16" s="23">
        <f>SUM(T14:T15)</f>
        <v>2090</v>
      </c>
      <c r="U16" s="23">
        <f>SUM(U14:U15)</f>
        <v>2452</v>
      </c>
      <c r="V16" s="23">
        <f>SUM(V14:V15)</f>
        <v>3348</v>
      </c>
      <c r="W16" s="23">
        <f t="shared" si="2"/>
        <v>10033</v>
      </c>
      <c r="X16" s="10"/>
    </row>
    <row r="17" spans="1:24" ht="17.25" customHeight="1" thickBot="1">
      <c r="A17" s="10"/>
      <c r="B17" s="38" t="s">
        <v>31</v>
      </c>
      <c r="C17" s="29">
        <f>+C13+C16</f>
        <v>19565</v>
      </c>
      <c r="D17" s="29">
        <f>+D13+D16</f>
        <v>5013</v>
      </c>
      <c r="E17" s="29">
        <f>+E13+E16</f>
        <v>6035</v>
      </c>
      <c r="F17" s="29">
        <f>+F13+F16</f>
        <v>5626</v>
      </c>
      <c r="G17" s="29">
        <f>+G13+G16</f>
        <v>6526</v>
      </c>
      <c r="H17" s="29">
        <f t="shared" si="0"/>
        <v>23200</v>
      </c>
      <c r="I17" s="29">
        <f aca="true" t="shared" si="5" ref="I17:Q17">+I13+I16</f>
        <v>6629</v>
      </c>
      <c r="J17" s="29">
        <f t="shared" si="5"/>
        <v>5587</v>
      </c>
      <c r="K17" s="29">
        <f t="shared" si="5"/>
        <v>5646</v>
      </c>
      <c r="L17" s="29">
        <f t="shared" si="5"/>
        <v>6449</v>
      </c>
      <c r="M17" s="29">
        <f t="shared" si="5"/>
        <v>23831</v>
      </c>
      <c r="N17" s="29">
        <f t="shared" si="5"/>
        <v>6941</v>
      </c>
      <c r="O17" s="29">
        <f t="shared" si="5"/>
        <v>7525</v>
      </c>
      <c r="P17" s="29">
        <f t="shared" si="5"/>
        <v>4627</v>
      </c>
      <c r="Q17" s="29">
        <f t="shared" si="5"/>
        <v>6066</v>
      </c>
      <c r="R17" s="29">
        <f t="shared" si="1"/>
        <v>25159</v>
      </c>
      <c r="S17" s="29">
        <f>+S13+S16</f>
        <v>5356</v>
      </c>
      <c r="T17" s="29">
        <f>+T13+T16</f>
        <v>6119</v>
      </c>
      <c r="U17" s="29">
        <f>+U13+U16</f>
        <v>5393</v>
      </c>
      <c r="V17" s="29">
        <f>+V13+V16</f>
        <v>6344</v>
      </c>
      <c r="W17" s="29">
        <f t="shared" si="2"/>
        <v>23212</v>
      </c>
      <c r="X17" s="10"/>
    </row>
    <row r="18" spans="1:24" ht="26.25" thickBot="1">
      <c r="A18" s="10"/>
      <c r="B18" s="189" t="s">
        <v>157</v>
      </c>
      <c r="C18" s="31">
        <f>+C11-C12-C17</f>
        <v>6297</v>
      </c>
      <c r="D18" s="31">
        <f>+D11-D12-D17</f>
        <v>2129</v>
      </c>
      <c r="E18" s="31">
        <f>+E11-E12-E17</f>
        <v>690</v>
      </c>
      <c r="F18" s="31">
        <f>+F11-F12-F17</f>
        <v>2020</v>
      </c>
      <c r="G18" s="31">
        <f>+G11-G12-G17</f>
        <v>520</v>
      </c>
      <c r="H18" s="31">
        <f t="shared" si="0"/>
        <v>5359</v>
      </c>
      <c r="I18" s="31">
        <f aca="true" t="shared" si="6" ref="I18:Q18">+I11-I12-I17</f>
        <v>3073</v>
      </c>
      <c r="J18" s="31">
        <f t="shared" si="6"/>
        <v>2450</v>
      </c>
      <c r="K18" s="31">
        <f t="shared" si="6"/>
        <v>1830</v>
      </c>
      <c r="L18" s="31">
        <f t="shared" si="6"/>
        <v>3387</v>
      </c>
      <c r="M18" s="31">
        <f t="shared" si="6"/>
        <v>10760</v>
      </c>
      <c r="N18" s="31">
        <f t="shared" si="6"/>
        <v>3548</v>
      </c>
      <c r="O18" s="31">
        <f t="shared" si="6"/>
        <v>4086</v>
      </c>
      <c r="P18" s="31">
        <f t="shared" si="6"/>
        <v>1317</v>
      </c>
      <c r="Q18" s="31">
        <f t="shared" si="6"/>
        <v>189</v>
      </c>
      <c r="R18" s="31">
        <f t="shared" si="1"/>
        <v>9140</v>
      </c>
      <c r="S18" s="31">
        <f>+S11-S12-S17</f>
        <v>-2581</v>
      </c>
      <c r="T18" s="31">
        <f>+T11-T12-T17</f>
        <v>1579</v>
      </c>
      <c r="U18" s="31">
        <f>+U11-U12-U17</f>
        <v>-2501</v>
      </c>
      <c r="V18" s="31">
        <f>+V11-V12-V17</f>
        <v>-8660</v>
      </c>
      <c r="W18" s="31">
        <f t="shared" si="2"/>
        <v>-12163</v>
      </c>
      <c r="X18" s="10"/>
    </row>
    <row r="19" spans="1:24" s="25" customFormat="1" ht="17.25" customHeight="1">
      <c r="A19" s="10"/>
      <c r="B19" s="26" t="s">
        <v>151</v>
      </c>
      <c r="C19" s="32">
        <v>1293</v>
      </c>
      <c r="D19" s="32">
        <v>495</v>
      </c>
      <c r="E19" s="32">
        <v>28</v>
      </c>
      <c r="F19" s="32">
        <v>512</v>
      </c>
      <c r="G19" s="32">
        <v>-108</v>
      </c>
      <c r="H19" s="32">
        <f t="shared" si="0"/>
        <v>927</v>
      </c>
      <c r="I19" s="32">
        <v>715</v>
      </c>
      <c r="J19" s="32">
        <v>502</v>
      </c>
      <c r="K19" s="32">
        <v>367</v>
      </c>
      <c r="L19" s="32">
        <v>805</v>
      </c>
      <c r="M19" s="32">
        <v>2394</v>
      </c>
      <c r="N19" s="32">
        <v>815</v>
      </c>
      <c r="O19" s="32">
        <v>863</v>
      </c>
      <c r="P19" s="32">
        <v>-23</v>
      </c>
      <c r="Q19" s="32">
        <v>-407</v>
      </c>
      <c r="R19" s="32">
        <f t="shared" si="1"/>
        <v>1248</v>
      </c>
      <c r="S19" s="32">
        <v>-458</v>
      </c>
      <c r="T19" s="32">
        <v>300</v>
      </c>
      <c r="U19" s="32">
        <v>-1263</v>
      </c>
      <c r="V19" s="32">
        <v>-3175</v>
      </c>
      <c r="W19" s="32">
        <f t="shared" si="2"/>
        <v>-4596</v>
      </c>
      <c r="X19" s="10"/>
    </row>
    <row r="20" spans="1:24" s="25" customFormat="1" ht="17.25" customHeight="1">
      <c r="A20" s="10"/>
      <c r="B20" s="36" t="s">
        <v>33</v>
      </c>
      <c r="C20" s="37">
        <v>8</v>
      </c>
      <c r="D20" s="37">
        <v>4</v>
      </c>
      <c r="E20" s="37">
        <v>-21</v>
      </c>
      <c r="F20" s="37">
        <v>-28</v>
      </c>
      <c r="G20" s="37">
        <v>-49</v>
      </c>
      <c r="H20" s="37">
        <f t="shared" si="0"/>
        <v>-94</v>
      </c>
      <c r="I20" s="37">
        <v>16</v>
      </c>
      <c r="J20" s="37">
        <v>76</v>
      </c>
      <c r="K20" s="37">
        <v>-5</v>
      </c>
      <c r="L20" s="37">
        <v>-17</v>
      </c>
      <c r="M20" s="37">
        <v>71</v>
      </c>
      <c r="N20" s="37">
        <v>25</v>
      </c>
      <c r="O20" s="37">
        <v>34</v>
      </c>
      <c r="P20" s="37">
        <v>13</v>
      </c>
      <c r="Q20" s="37">
        <v>66</v>
      </c>
      <c r="R20" s="37">
        <f t="shared" si="1"/>
        <v>138</v>
      </c>
      <c r="S20" s="37">
        <v>31</v>
      </c>
      <c r="T20" s="37">
        <v>59</v>
      </c>
      <c r="U20" s="37">
        <v>29</v>
      </c>
      <c r="V20" s="37">
        <v>1</v>
      </c>
      <c r="W20" s="37">
        <f t="shared" si="2"/>
        <v>120</v>
      </c>
      <c r="X20" s="10"/>
    </row>
    <row r="21" spans="1:24" ht="26.25" thickBot="1">
      <c r="A21" s="10"/>
      <c r="B21" s="190" t="s">
        <v>158</v>
      </c>
      <c r="C21" s="29">
        <f>+C18-C19-C20</f>
        <v>4996</v>
      </c>
      <c r="D21" s="29">
        <f>+D18-D19-D20</f>
        <v>1630</v>
      </c>
      <c r="E21" s="29">
        <f>+E18-E19-E20</f>
        <v>683</v>
      </c>
      <c r="F21" s="29">
        <f>+F18-F19-F20</f>
        <v>1536</v>
      </c>
      <c r="G21" s="29">
        <f>+G18-G19-G20</f>
        <v>677</v>
      </c>
      <c r="H21" s="29">
        <f t="shared" si="0"/>
        <v>4526</v>
      </c>
      <c r="I21" s="29">
        <f aca="true" t="shared" si="7" ref="I21:Q21">+I18-I19-I20</f>
        <v>2342</v>
      </c>
      <c r="J21" s="29">
        <f t="shared" si="7"/>
        <v>1872</v>
      </c>
      <c r="K21" s="29">
        <f t="shared" si="7"/>
        <v>1468</v>
      </c>
      <c r="L21" s="29">
        <f t="shared" si="7"/>
        <v>2599</v>
      </c>
      <c r="M21" s="29">
        <f t="shared" si="7"/>
        <v>8295</v>
      </c>
      <c r="N21" s="29">
        <f t="shared" si="7"/>
        <v>2708</v>
      </c>
      <c r="O21" s="29">
        <f t="shared" si="7"/>
        <v>3189</v>
      </c>
      <c r="P21" s="29">
        <f t="shared" si="7"/>
        <v>1327</v>
      </c>
      <c r="Q21" s="29">
        <f t="shared" si="7"/>
        <v>530</v>
      </c>
      <c r="R21" s="29">
        <f t="shared" si="1"/>
        <v>7754</v>
      </c>
      <c r="S21" s="29">
        <f>+S18-S19-S20</f>
        <v>-2154</v>
      </c>
      <c r="T21" s="29">
        <f>+T18-T19-T20</f>
        <v>1220</v>
      </c>
      <c r="U21" s="29">
        <f>+U18-U19-U20</f>
        <v>-1267</v>
      </c>
      <c r="V21" s="29">
        <f>+V18-V19-V20</f>
        <v>-5486</v>
      </c>
      <c r="W21" s="29">
        <f t="shared" si="2"/>
        <v>-7687</v>
      </c>
      <c r="X21" s="10"/>
    </row>
    <row r="22" spans="1:24" ht="17.25" customHeight="1">
      <c r="A22" s="10"/>
      <c r="B22" s="26" t="s">
        <v>169</v>
      </c>
      <c r="C22" s="17">
        <v>639</v>
      </c>
      <c r="D22" s="17">
        <v>266</v>
      </c>
      <c r="E22" s="17">
        <v>236</v>
      </c>
      <c r="F22" s="17">
        <v>382</v>
      </c>
      <c r="G22" s="17">
        <v>426</v>
      </c>
      <c r="H22" s="17">
        <f t="shared" si="0"/>
        <v>1310</v>
      </c>
      <c r="I22" s="17">
        <v>286</v>
      </c>
      <c r="J22" s="17">
        <v>286</v>
      </c>
      <c r="K22" s="17">
        <v>424</v>
      </c>
      <c r="L22" s="17">
        <v>2074</v>
      </c>
      <c r="M22" s="17">
        <v>3056</v>
      </c>
      <c r="N22" s="17">
        <v>21</v>
      </c>
      <c r="O22" s="17">
        <v>0</v>
      </c>
      <c r="P22" s="17">
        <v>-25</v>
      </c>
      <c r="Q22" s="17">
        <v>10</v>
      </c>
      <c r="R22" s="17">
        <f t="shared" si="1"/>
        <v>6</v>
      </c>
      <c r="S22" s="17">
        <v>6</v>
      </c>
      <c r="T22" s="17">
        <v>-5</v>
      </c>
      <c r="U22" s="17">
        <v>6</v>
      </c>
      <c r="V22" s="17">
        <v>-538</v>
      </c>
      <c r="W22" s="17">
        <f t="shared" si="2"/>
        <v>-531</v>
      </c>
      <c r="X22" s="10"/>
    </row>
    <row r="23" spans="1:24" s="25" customFormat="1" ht="17.25" customHeight="1">
      <c r="A23" s="10"/>
      <c r="B23" s="21" t="s">
        <v>35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f t="shared" si="0"/>
        <v>0</v>
      </c>
      <c r="I23" s="90">
        <v>-24</v>
      </c>
      <c r="J23" s="39">
        <v>0</v>
      </c>
      <c r="K23" s="39">
        <v>0</v>
      </c>
      <c r="L23" s="39">
        <v>0</v>
      </c>
      <c r="M23" s="39">
        <v>-24</v>
      </c>
      <c r="N23" s="39">
        <v>0</v>
      </c>
      <c r="O23" s="39">
        <v>0</v>
      </c>
      <c r="P23" s="39">
        <v>0</v>
      </c>
      <c r="Q23" s="39">
        <v>0</v>
      </c>
      <c r="R23" s="39">
        <f t="shared" si="1"/>
        <v>0</v>
      </c>
      <c r="S23" s="39">
        <v>0</v>
      </c>
      <c r="T23" s="39">
        <v>0</v>
      </c>
      <c r="U23" s="39">
        <v>0</v>
      </c>
      <c r="V23" s="39">
        <v>0</v>
      </c>
      <c r="W23" s="39">
        <f t="shared" si="2"/>
        <v>0</v>
      </c>
      <c r="X23" s="10"/>
    </row>
    <row r="24" spans="1:24" s="25" customFormat="1" ht="17.25" customHeight="1">
      <c r="A24" s="10"/>
      <c r="B24" s="26" t="s">
        <v>36</v>
      </c>
      <c r="C24" s="17">
        <v>-7</v>
      </c>
      <c r="D24" s="17">
        <v>14</v>
      </c>
      <c r="E24" s="17">
        <v>0</v>
      </c>
      <c r="F24" s="17">
        <v>0</v>
      </c>
      <c r="G24" s="17">
        <v>0</v>
      </c>
      <c r="H24" s="17">
        <f t="shared" si="0"/>
        <v>14</v>
      </c>
      <c r="I24" s="37" t="s">
        <v>37</v>
      </c>
      <c r="J24" s="37" t="s">
        <v>37</v>
      </c>
      <c r="K24" s="37" t="s">
        <v>37</v>
      </c>
      <c r="L24" s="37" t="s">
        <v>37</v>
      </c>
      <c r="M24" s="223" t="s">
        <v>37</v>
      </c>
      <c r="N24" s="223" t="s">
        <v>37</v>
      </c>
      <c r="O24" s="223" t="s">
        <v>37</v>
      </c>
      <c r="P24" s="223" t="s">
        <v>37</v>
      </c>
      <c r="Q24" s="223" t="s">
        <v>37</v>
      </c>
      <c r="R24" s="223" t="s">
        <v>37</v>
      </c>
      <c r="S24" s="223" t="s">
        <v>37</v>
      </c>
      <c r="T24" s="223" t="s">
        <v>37</v>
      </c>
      <c r="U24" s="223" t="s">
        <v>37</v>
      </c>
      <c r="V24" s="223" t="s">
        <v>37</v>
      </c>
      <c r="W24" s="223" t="s">
        <v>37</v>
      </c>
      <c r="X24" s="10"/>
    </row>
    <row r="25" spans="1:24" s="25" customFormat="1" ht="17.25" customHeight="1" thickBot="1">
      <c r="A25" s="10"/>
      <c r="B25" s="38" t="s">
        <v>149</v>
      </c>
      <c r="C25" s="29">
        <f>SUM(C21:C24)</f>
        <v>5628</v>
      </c>
      <c r="D25" s="29">
        <f>SUM(D21:D24)</f>
        <v>1910</v>
      </c>
      <c r="E25" s="29">
        <f>SUM(E21:E24)</f>
        <v>919</v>
      </c>
      <c r="F25" s="29">
        <f>SUM(F21:F24)</f>
        <v>1918</v>
      </c>
      <c r="G25" s="29">
        <f>SUM(G21:G24)</f>
        <v>1103</v>
      </c>
      <c r="H25" s="29">
        <f t="shared" si="0"/>
        <v>5850</v>
      </c>
      <c r="I25" s="29">
        <f aca="true" t="shared" si="8" ref="I25:Q25">SUM(I21:I24)</f>
        <v>2604</v>
      </c>
      <c r="J25" s="29">
        <f t="shared" si="8"/>
        <v>2158</v>
      </c>
      <c r="K25" s="29">
        <f t="shared" si="8"/>
        <v>1892</v>
      </c>
      <c r="L25" s="29">
        <f t="shared" si="8"/>
        <v>4673</v>
      </c>
      <c r="M25" s="29">
        <f t="shared" si="8"/>
        <v>11327</v>
      </c>
      <c r="N25" s="29">
        <f t="shared" si="8"/>
        <v>2729</v>
      </c>
      <c r="O25" s="29">
        <f t="shared" si="8"/>
        <v>3189</v>
      </c>
      <c r="P25" s="29">
        <f t="shared" si="8"/>
        <v>1302</v>
      </c>
      <c r="Q25" s="29">
        <f t="shared" si="8"/>
        <v>540</v>
      </c>
      <c r="R25" s="29">
        <f t="shared" si="1"/>
        <v>7760</v>
      </c>
      <c r="S25" s="29">
        <f>SUM(S21:S24)</f>
        <v>-2148</v>
      </c>
      <c r="T25" s="29">
        <f>SUM(T21:T24)</f>
        <v>1215</v>
      </c>
      <c r="U25" s="29">
        <f>SUM(U21:U24)</f>
        <v>-1261</v>
      </c>
      <c r="V25" s="29">
        <f>SUM(V21:V24)</f>
        <v>-6024</v>
      </c>
      <c r="W25" s="29">
        <f t="shared" si="2"/>
        <v>-8218</v>
      </c>
      <c r="X25" s="10"/>
    </row>
    <row r="26" spans="1:24" ht="12" customHeight="1">
      <c r="A26" s="10"/>
      <c r="B26" s="14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10"/>
    </row>
    <row r="27" spans="1:24" ht="17.25" customHeight="1">
      <c r="A27" s="10"/>
      <c r="B27" s="16" t="s">
        <v>102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10"/>
    </row>
    <row r="28" spans="1:24" ht="17.25" customHeight="1">
      <c r="A28" s="10"/>
      <c r="B28" s="33" t="s">
        <v>68</v>
      </c>
      <c r="C28" s="35">
        <f aca="true" t="shared" si="9" ref="C28:M28">+C13/C11*100</f>
        <v>46.1</v>
      </c>
      <c r="D28" s="35">
        <f t="shared" si="9"/>
        <v>46.4</v>
      </c>
      <c r="E28" s="35">
        <f t="shared" si="9"/>
        <v>46.3</v>
      </c>
      <c r="F28" s="35">
        <f t="shared" si="9"/>
        <v>47.3</v>
      </c>
      <c r="G28" s="35">
        <f t="shared" si="9"/>
        <v>56.8</v>
      </c>
      <c r="H28" s="35">
        <f t="shared" si="9"/>
        <v>49.2</v>
      </c>
      <c r="I28" s="35">
        <f t="shared" si="9"/>
        <v>46.4</v>
      </c>
      <c r="J28" s="35">
        <f t="shared" si="9"/>
        <v>45.9</v>
      </c>
      <c r="K28" s="35">
        <f t="shared" si="9"/>
        <v>46.1</v>
      </c>
      <c r="L28" s="35">
        <f t="shared" si="9"/>
        <v>41.2</v>
      </c>
      <c r="M28" s="35">
        <f t="shared" si="9"/>
        <v>44.9</v>
      </c>
      <c r="N28" s="35">
        <f aca="true" t="shared" si="10" ref="N28:S28">+N13/N11*100</f>
        <v>46.3</v>
      </c>
      <c r="O28" s="35">
        <f t="shared" si="10"/>
        <v>46.2</v>
      </c>
      <c r="P28" s="35">
        <f t="shared" si="10"/>
        <v>39.1</v>
      </c>
      <c r="Q28" s="35">
        <f t="shared" si="10"/>
        <v>53</v>
      </c>
      <c r="R28" s="35">
        <f t="shared" si="10"/>
        <v>46.3</v>
      </c>
      <c r="S28" s="35">
        <f t="shared" si="10"/>
        <v>109.8</v>
      </c>
      <c r="T28" s="35">
        <f>+T13/T11*100</f>
        <v>52</v>
      </c>
      <c r="U28" s="35">
        <f>+U13/U11*100</f>
        <v>97.3</v>
      </c>
      <c r="V28" s="35">
        <f>+V13/V11*100</f>
        <v>-163.7</v>
      </c>
      <c r="W28" s="35">
        <f>+W13/W11*100</f>
        <v>111.1</v>
      </c>
      <c r="X28" s="10"/>
    </row>
    <row r="29" spans="1:24" ht="17.25" customHeight="1">
      <c r="A29" s="10"/>
      <c r="B29" s="41" t="s">
        <v>69</v>
      </c>
      <c r="C29" s="42">
        <f aca="true" t="shared" si="11" ref="C29:W29">+C16/C11*100</f>
        <v>29.3</v>
      </c>
      <c r="D29" s="42">
        <f t="shared" si="11"/>
        <v>24.2</v>
      </c>
      <c r="E29" s="42">
        <f t="shared" si="11"/>
        <v>43.9</v>
      </c>
      <c r="F29" s="42">
        <f t="shared" si="11"/>
        <v>26.7</v>
      </c>
      <c r="G29" s="42">
        <f t="shared" si="11"/>
        <v>36.3</v>
      </c>
      <c r="H29" s="42">
        <f t="shared" si="11"/>
        <v>32.5</v>
      </c>
      <c r="I29" s="42">
        <f t="shared" si="11"/>
        <v>22.4</v>
      </c>
      <c r="J29" s="42">
        <f t="shared" si="11"/>
        <v>23.5</v>
      </c>
      <c r="K29" s="42">
        <f t="shared" si="11"/>
        <v>29.8</v>
      </c>
      <c r="L29" s="42">
        <f t="shared" si="11"/>
        <v>24.5</v>
      </c>
      <c r="M29" s="42">
        <f t="shared" si="11"/>
        <v>24.3</v>
      </c>
      <c r="N29" s="42">
        <f t="shared" si="11"/>
        <v>19.6</v>
      </c>
      <c r="O29" s="42">
        <f t="shared" si="11"/>
        <v>18.7</v>
      </c>
      <c r="P29" s="42">
        <f t="shared" si="11"/>
        <v>38.7</v>
      </c>
      <c r="Q29" s="42">
        <f t="shared" si="11"/>
        <v>40.9</v>
      </c>
      <c r="R29" s="42">
        <f t="shared" si="11"/>
        <v>26.6</v>
      </c>
      <c r="S29" s="42">
        <f t="shared" si="11"/>
        <v>73.2</v>
      </c>
      <c r="T29" s="42">
        <f t="shared" si="11"/>
        <v>27</v>
      </c>
      <c r="U29" s="42">
        <f t="shared" si="11"/>
        <v>81.1</v>
      </c>
      <c r="V29" s="42">
        <f t="shared" si="11"/>
        <v>-183</v>
      </c>
      <c r="W29" s="42">
        <f t="shared" si="11"/>
        <v>84.6</v>
      </c>
      <c r="X29" s="10"/>
    </row>
    <row r="30" spans="1:24" ht="17.25" customHeight="1">
      <c r="A30" s="10"/>
      <c r="B30" s="41" t="s">
        <v>70</v>
      </c>
      <c r="C30" s="42">
        <f aca="true" t="shared" si="12" ref="C30:W30">+C17/C11*100</f>
        <v>75.4</v>
      </c>
      <c r="D30" s="42">
        <f t="shared" si="12"/>
        <v>70.5</v>
      </c>
      <c r="E30" s="42">
        <f t="shared" si="12"/>
        <v>90.1</v>
      </c>
      <c r="F30" s="42">
        <f t="shared" si="12"/>
        <v>74</v>
      </c>
      <c r="G30" s="42">
        <f t="shared" si="12"/>
        <v>93.1</v>
      </c>
      <c r="H30" s="42">
        <f t="shared" si="12"/>
        <v>81.6</v>
      </c>
      <c r="I30" s="42">
        <f t="shared" si="12"/>
        <v>68.8</v>
      </c>
      <c r="J30" s="42">
        <f t="shared" si="12"/>
        <v>69.4</v>
      </c>
      <c r="K30" s="42">
        <f t="shared" si="12"/>
        <v>75.9</v>
      </c>
      <c r="L30" s="42">
        <f t="shared" si="12"/>
        <v>65.7</v>
      </c>
      <c r="M30" s="42">
        <f t="shared" si="12"/>
        <v>69.1</v>
      </c>
      <c r="N30" s="42">
        <f t="shared" si="12"/>
        <v>65.8</v>
      </c>
      <c r="O30" s="42">
        <f t="shared" si="12"/>
        <v>64.9</v>
      </c>
      <c r="P30" s="42">
        <f t="shared" si="12"/>
        <v>77.8</v>
      </c>
      <c r="Q30" s="42">
        <f t="shared" si="12"/>
        <v>93.9</v>
      </c>
      <c r="R30" s="42">
        <f t="shared" si="12"/>
        <v>72.8</v>
      </c>
      <c r="S30" s="42">
        <f t="shared" si="12"/>
        <v>183</v>
      </c>
      <c r="T30" s="42">
        <f t="shared" si="12"/>
        <v>79</v>
      </c>
      <c r="U30" s="42">
        <f t="shared" si="12"/>
        <v>178.4</v>
      </c>
      <c r="V30" s="42">
        <f t="shared" si="12"/>
        <v>-346.7</v>
      </c>
      <c r="W30" s="42">
        <f t="shared" si="12"/>
        <v>195.7</v>
      </c>
      <c r="X30" s="10"/>
    </row>
    <row r="31" spans="1:24" ht="17.25" customHeight="1">
      <c r="A31" s="10"/>
      <c r="B31" s="41" t="s">
        <v>71</v>
      </c>
      <c r="C31" s="42">
        <f aca="true" t="shared" si="13" ref="C31:W31">+C18/C11*100</f>
        <v>24.3</v>
      </c>
      <c r="D31" s="42">
        <f t="shared" si="13"/>
        <v>30</v>
      </c>
      <c r="E31" s="42">
        <f t="shared" si="13"/>
        <v>10.3</v>
      </c>
      <c r="F31" s="42">
        <f t="shared" si="13"/>
        <v>26.6</v>
      </c>
      <c r="G31" s="42">
        <f t="shared" si="13"/>
        <v>7.4</v>
      </c>
      <c r="H31" s="42">
        <f t="shared" si="13"/>
        <v>18.9</v>
      </c>
      <c r="I31" s="42">
        <f t="shared" si="13"/>
        <v>31.9</v>
      </c>
      <c r="J31" s="42">
        <f t="shared" si="13"/>
        <v>30.4</v>
      </c>
      <c r="K31" s="42">
        <f t="shared" si="13"/>
        <v>24.6</v>
      </c>
      <c r="L31" s="42">
        <f t="shared" si="13"/>
        <v>34.5</v>
      </c>
      <c r="M31" s="42">
        <f t="shared" si="13"/>
        <v>31.2</v>
      </c>
      <c r="N31" s="42">
        <f t="shared" si="13"/>
        <v>33.7</v>
      </c>
      <c r="O31" s="42">
        <f t="shared" si="13"/>
        <v>35.3</v>
      </c>
      <c r="P31" s="42">
        <f t="shared" si="13"/>
        <v>22.1</v>
      </c>
      <c r="Q31" s="42">
        <f t="shared" si="13"/>
        <v>2.9</v>
      </c>
      <c r="R31" s="42">
        <f t="shared" si="13"/>
        <v>26.5</v>
      </c>
      <c r="S31" s="42">
        <f t="shared" si="13"/>
        <v>-88.2</v>
      </c>
      <c r="T31" s="42">
        <f t="shared" si="13"/>
        <v>20.4</v>
      </c>
      <c r="U31" s="42">
        <f t="shared" si="13"/>
        <v>-82.7</v>
      </c>
      <c r="V31" s="42">
        <f t="shared" si="13"/>
        <v>473.2</v>
      </c>
      <c r="W31" s="42">
        <f t="shared" si="13"/>
        <v>-102.5</v>
      </c>
      <c r="X31" s="10"/>
    </row>
    <row r="32" spans="1:24" ht="17.25" customHeight="1">
      <c r="A32" s="10"/>
      <c r="B32" s="41" t="s">
        <v>109</v>
      </c>
      <c r="C32" s="42">
        <f aca="true" t="shared" si="14" ref="C32:M32">+C19/C18*100</f>
        <v>20.5</v>
      </c>
      <c r="D32" s="42">
        <f t="shared" si="14"/>
        <v>23.3</v>
      </c>
      <c r="E32" s="42">
        <f t="shared" si="14"/>
        <v>4.1</v>
      </c>
      <c r="F32" s="42">
        <f t="shared" si="14"/>
        <v>25.3</v>
      </c>
      <c r="G32" s="42">
        <f t="shared" si="14"/>
        <v>-20.8</v>
      </c>
      <c r="H32" s="42">
        <f t="shared" si="14"/>
        <v>17.3</v>
      </c>
      <c r="I32" s="42">
        <f t="shared" si="14"/>
        <v>23.3</v>
      </c>
      <c r="J32" s="42">
        <f t="shared" si="14"/>
        <v>20.5</v>
      </c>
      <c r="K32" s="42">
        <f t="shared" si="14"/>
        <v>20.1</v>
      </c>
      <c r="L32" s="42">
        <f t="shared" si="14"/>
        <v>23.8</v>
      </c>
      <c r="M32" s="42">
        <f t="shared" si="14"/>
        <v>22.2</v>
      </c>
      <c r="N32" s="42">
        <f aca="true" t="shared" si="15" ref="N32:S32">+N19/N18*100</f>
        <v>23</v>
      </c>
      <c r="O32" s="42">
        <f t="shared" si="15"/>
        <v>21.1</v>
      </c>
      <c r="P32" s="42">
        <f t="shared" si="15"/>
        <v>-1.7</v>
      </c>
      <c r="Q32" s="42">
        <f t="shared" si="15"/>
        <v>-215.3</v>
      </c>
      <c r="R32" s="42">
        <f t="shared" si="15"/>
        <v>13.7</v>
      </c>
      <c r="S32" s="42">
        <f t="shared" si="15"/>
        <v>17.7</v>
      </c>
      <c r="T32" s="42">
        <f>+T19/T18*100</f>
        <v>19</v>
      </c>
      <c r="U32" s="42">
        <f>+U19/U18*100</f>
        <v>50.5</v>
      </c>
      <c r="V32" s="42">
        <f>+V19/V18*100</f>
        <v>36.7</v>
      </c>
      <c r="W32" s="42">
        <f>+W19/W18*100</f>
        <v>37.8</v>
      </c>
      <c r="X32" s="10"/>
    </row>
    <row r="33" spans="1:24" ht="25.5">
      <c r="A33" s="10"/>
      <c r="B33" s="191" t="s">
        <v>160</v>
      </c>
      <c r="C33" s="42">
        <f aca="true" t="shared" si="16" ref="C33:W33">+C21/C11*100</f>
        <v>19.3</v>
      </c>
      <c r="D33" s="42">
        <f t="shared" si="16"/>
        <v>22.9</v>
      </c>
      <c r="E33" s="42">
        <f t="shared" si="16"/>
        <v>10.2</v>
      </c>
      <c r="F33" s="42">
        <f t="shared" si="16"/>
        <v>20.2</v>
      </c>
      <c r="G33" s="42">
        <f t="shared" si="16"/>
        <v>9.7</v>
      </c>
      <c r="H33" s="42">
        <f t="shared" si="16"/>
        <v>15.9</v>
      </c>
      <c r="I33" s="42">
        <f t="shared" si="16"/>
        <v>24.3</v>
      </c>
      <c r="J33" s="42">
        <f t="shared" si="16"/>
        <v>23.3</v>
      </c>
      <c r="K33" s="42">
        <f t="shared" si="16"/>
        <v>19.7</v>
      </c>
      <c r="L33" s="42">
        <f t="shared" si="16"/>
        <v>26.5</v>
      </c>
      <c r="M33" s="42">
        <f t="shared" si="16"/>
        <v>24.1</v>
      </c>
      <c r="N33" s="42">
        <f t="shared" si="16"/>
        <v>25.7</v>
      </c>
      <c r="O33" s="42">
        <f t="shared" si="16"/>
        <v>27.5</v>
      </c>
      <c r="P33" s="42">
        <f t="shared" si="16"/>
        <v>22.3</v>
      </c>
      <c r="Q33" s="42">
        <f t="shared" si="16"/>
        <v>8.2</v>
      </c>
      <c r="R33" s="42">
        <f t="shared" si="16"/>
        <v>22.4</v>
      </c>
      <c r="S33" s="42">
        <f t="shared" si="16"/>
        <v>-73.6</v>
      </c>
      <c r="T33" s="42">
        <f t="shared" si="16"/>
        <v>15.8</v>
      </c>
      <c r="U33" s="42">
        <f t="shared" si="16"/>
        <v>-41.9</v>
      </c>
      <c r="V33" s="42">
        <f t="shared" si="16"/>
        <v>299.8</v>
      </c>
      <c r="W33" s="42">
        <f t="shared" si="16"/>
        <v>-64.8</v>
      </c>
      <c r="X33" s="10"/>
    </row>
    <row r="34" spans="1:24" ht="17.25" customHeight="1" thickBot="1">
      <c r="A34" s="10"/>
      <c r="B34" s="68" t="s">
        <v>72</v>
      </c>
      <c r="C34" s="69">
        <f aca="true" t="shared" si="17" ref="C34:W34">+C25/C11*100</f>
        <v>21.7</v>
      </c>
      <c r="D34" s="69">
        <f t="shared" si="17"/>
        <v>26.9</v>
      </c>
      <c r="E34" s="69">
        <f t="shared" si="17"/>
        <v>13.7</v>
      </c>
      <c r="F34" s="69">
        <f t="shared" si="17"/>
        <v>25.2</v>
      </c>
      <c r="G34" s="69">
        <f t="shared" si="17"/>
        <v>15.7</v>
      </c>
      <c r="H34" s="69">
        <f t="shared" si="17"/>
        <v>20.6</v>
      </c>
      <c r="I34" s="69">
        <f t="shared" si="17"/>
        <v>27</v>
      </c>
      <c r="J34" s="69">
        <f t="shared" si="17"/>
        <v>26.8</v>
      </c>
      <c r="K34" s="69">
        <f t="shared" si="17"/>
        <v>25.4</v>
      </c>
      <c r="L34" s="69">
        <f t="shared" si="17"/>
        <v>47.6</v>
      </c>
      <c r="M34" s="69">
        <f t="shared" si="17"/>
        <v>32.9</v>
      </c>
      <c r="N34" s="69">
        <f t="shared" si="17"/>
        <v>25.9</v>
      </c>
      <c r="O34" s="69">
        <f t="shared" si="17"/>
        <v>27.5</v>
      </c>
      <c r="P34" s="69">
        <f t="shared" si="17"/>
        <v>21.9</v>
      </c>
      <c r="Q34" s="69">
        <f t="shared" si="17"/>
        <v>8.4</v>
      </c>
      <c r="R34" s="69">
        <f t="shared" si="17"/>
        <v>22.5</v>
      </c>
      <c r="S34" s="69">
        <f t="shared" si="17"/>
        <v>-73.4</v>
      </c>
      <c r="T34" s="69">
        <f t="shared" si="17"/>
        <v>15.7</v>
      </c>
      <c r="U34" s="69">
        <f t="shared" si="17"/>
        <v>-41.7</v>
      </c>
      <c r="V34" s="69">
        <f t="shared" si="17"/>
        <v>329.2</v>
      </c>
      <c r="W34" s="69">
        <f t="shared" si="17"/>
        <v>-69.3</v>
      </c>
      <c r="X34" s="10"/>
    </row>
    <row r="35" spans="1:24" ht="11.25" customHeight="1">
      <c r="A35" s="10"/>
      <c r="B35" s="48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10"/>
    </row>
    <row r="36" spans="1:24" ht="17.25" customHeight="1">
      <c r="A36" s="10"/>
      <c r="B36" s="16" t="s">
        <v>111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10"/>
    </row>
    <row r="37" spans="1:24" ht="17.25" customHeight="1">
      <c r="A37" s="10"/>
      <c r="B37" s="18" t="s">
        <v>112</v>
      </c>
      <c r="C37" s="120"/>
      <c r="D37" s="120"/>
      <c r="E37" s="120"/>
      <c r="F37" s="120"/>
      <c r="G37" s="120"/>
      <c r="H37" s="120"/>
      <c r="I37" s="43">
        <v>11545</v>
      </c>
      <c r="J37" s="43">
        <v>10831</v>
      </c>
      <c r="K37" s="43">
        <v>12122</v>
      </c>
      <c r="L37" s="43">
        <v>13152</v>
      </c>
      <c r="M37" s="43">
        <f>+L37</f>
        <v>13152</v>
      </c>
      <c r="N37" s="43">
        <v>12979</v>
      </c>
      <c r="O37" s="43">
        <v>12479</v>
      </c>
      <c r="P37" s="43">
        <v>13599</v>
      </c>
      <c r="Q37" s="43">
        <v>12650</v>
      </c>
      <c r="R37" s="43">
        <f>+Q37</f>
        <v>12650</v>
      </c>
      <c r="S37" s="43">
        <v>11117</v>
      </c>
      <c r="T37" s="43">
        <v>11205</v>
      </c>
      <c r="U37" s="43">
        <v>11972</v>
      </c>
      <c r="V37" s="43">
        <v>9828</v>
      </c>
      <c r="W37" s="43">
        <f>+V37</f>
        <v>9828</v>
      </c>
      <c r="X37" s="10"/>
    </row>
    <row r="38" spans="1:24" ht="17.25" customHeight="1" thickBot="1">
      <c r="A38" s="10"/>
      <c r="B38" s="68" t="s">
        <v>67</v>
      </c>
      <c r="C38" s="70">
        <v>67</v>
      </c>
      <c r="D38" s="70">
        <v>67</v>
      </c>
      <c r="E38" s="70">
        <v>65</v>
      </c>
      <c r="F38" s="70">
        <v>64</v>
      </c>
      <c r="G38" s="70">
        <v>69</v>
      </c>
      <c r="H38" s="70">
        <v>66</v>
      </c>
      <c r="I38" s="70">
        <v>71</v>
      </c>
      <c r="J38" s="70">
        <v>95</v>
      </c>
      <c r="K38" s="70">
        <v>80</v>
      </c>
      <c r="L38" s="70">
        <v>70</v>
      </c>
      <c r="M38" s="70">
        <v>80</v>
      </c>
      <c r="N38" s="70">
        <v>78</v>
      </c>
      <c r="O38" s="70">
        <v>110</v>
      </c>
      <c r="P38" s="70">
        <v>95</v>
      </c>
      <c r="Q38" s="70">
        <v>176</v>
      </c>
      <c r="R38" s="224" t="s">
        <v>37</v>
      </c>
      <c r="S38" s="70">
        <v>194</v>
      </c>
      <c r="T38" s="70">
        <v>193</v>
      </c>
      <c r="U38" s="70">
        <v>164</v>
      </c>
      <c r="V38" s="70">
        <v>162</v>
      </c>
      <c r="W38" s="224" t="s">
        <v>37</v>
      </c>
      <c r="X38" s="10"/>
    </row>
    <row r="39" spans="1:24" ht="17.25" customHeight="1">
      <c r="A39" s="10"/>
      <c r="B39" s="26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10"/>
    </row>
    <row r="40" spans="1:24" ht="17.25" customHeight="1">
      <c r="A40" s="10"/>
      <c r="B40" s="16" t="s">
        <v>94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10"/>
    </row>
    <row r="41" spans="1:24" ht="17.25" customHeight="1">
      <c r="A41" s="10"/>
      <c r="B41" s="33" t="s">
        <v>113</v>
      </c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34">
        <v>13600</v>
      </c>
      <c r="O41" s="34">
        <v>13600</v>
      </c>
      <c r="P41" s="34">
        <v>13900</v>
      </c>
      <c r="Q41" s="34">
        <v>14300</v>
      </c>
      <c r="R41" s="34">
        <f>Q41</f>
        <v>14300</v>
      </c>
      <c r="S41" s="34">
        <v>14800</v>
      </c>
      <c r="T41" s="34">
        <v>15100</v>
      </c>
      <c r="U41" s="34">
        <v>15600</v>
      </c>
      <c r="V41" s="34">
        <v>15400</v>
      </c>
      <c r="W41" s="34">
        <f>+V41</f>
        <v>15400</v>
      </c>
      <c r="X41" s="10"/>
    </row>
    <row r="42" spans="1:24" ht="17.25" customHeight="1">
      <c r="A42" s="10"/>
      <c r="B42" s="36" t="s">
        <v>114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37">
        <v>8800</v>
      </c>
      <c r="O42" s="37">
        <v>8800</v>
      </c>
      <c r="P42" s="37">
        <v>8900</v>
      </c>
      <c r="Q42" s="37">
        <v>8900</v>
      </c>
      <c r="R42" s="37">
        <f aca="true" t="shared" si="18" ref="R42:R47">Q42</f>
        <v>8900</v>
      </c>
      <c r="S42" s="37">
        <v>9000</v>
      </c>
      <c r="T42" s="37">
        <v>9000</v>
      </c>
      <c r="U42" s="37">
        <v>9100</v>
      </c>
      <c r="V42" s="37">
        <v>9000</v>
      </c>
      <c r="W42" s="37">
        <f>+V42</f>
        <v>9000</v>
      </c>
      <c r="X42" s="10"/>
    </row>
    <row r="43" spans="1:24" ht="17.25" customHeight="1">
      <c r="A43" s="10"/>
      <c r="B43" s="26" t="s">
        <v>45</v>
      </c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23">
        <f>+N41+N42</f>
        <v>22400</v>
      </c>
      <c r="O43" s="23">
        <f>+O41+O42</f>
        <v>22400</v>
      </c>
      <c r="P43" s="23">
        <f>+P41+P42</f>
        <v>22800</v>
      </c>
      <c r="Q43" s="23">
        <f>+Q41+Q42</f>
        <v>23200</v>
      </c>
      <c r="R43" s="23">
        <f t="shared" si="18"/>
        <v>23200</v>
      </c>
      <c r="S43" s="23">
        <f>+S41+S42</f>
        <v>23800</v>
      </c>
      <c r="T43" s="23">
        <f>+T41+T42</f>
        <v>24100</v>
      </c>
      <c r="U43" s="23">
        <f>+U41+U42</f>
        <v>24700</v>
      </c>
      <c r="V43" s="23">
        <f>+V41+V42</f>
        <v>24400</v>
      </c>
      <c r="W43" s="23">
        <f>+W41+W42</f>
        <v>24400</v>
      </c>
      <c r="X43" s="10"/>
    </row>
    <row r="44" spans="1:24" ht="17.25" customHeight="1">
      <c r="A44" s="10"/>
      <c r="B44" s="41" t="s">
        <v>42</v>
      </c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43">
        <v>19000</v>
      </c>
      <c r="O44" s="43">
        <v>19300</v>
      </c>
      <c r="P44" s="43">
        <v>20300</v>
      </c>
      <c r="Q44" s="43">
        <v>20600</v>
      </c>
      <c r="R44" s="43">
        <f t="shared" si="18"/>
        <v>20600</v>
      </c>
      <c r="S44" s="43">
        <v>20600</v>
      </c>
      <c r="T44" s="43">
        <v>20500</v>
      </c>
      <c r="U44" s="43">
        <v>21300</v>
      </c>
      <c r="V44" s="43">
        <v>19700</v>
      </c>
      <c r="W44" s="43">
        <f>+V44</f>
        <v>19700</v>
      </c>
      <c r="X44" s="10"/>
    </row>
    <row r="45" spans="1:24" ht="17.25" customHeight="1">
      <c r="A45" s="10"/>
      <c r="B45" s="41" t="s">
        <v>46</v>
      </c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43">
        <v>3300</v>
      </c>
      <c r="O45" s="43">
        <v>3300</v>
      </c>
      <c r="P45" s="43">
        <v>3400</v>
      </c>
      <c r="Q45" s="43">
        <v>3600</v>
      </c>
      <c r="R45" s="43">
        <f t="shared" si="18"/>
        <v>3600</v>
      </c>
      <c r="S45" s="43">
        <v>3600</v>
      </c>
      <c r="T45" s="43">
        <v>3700</v>
      </c>
      <c r="U45" s="43">
        <v>3600</v>
      </c>
      <c r="V45" s="43">
        <v>3000</v>
      </c>
      <c r="W45" s="43">
        <f>+V45</f>
        <v>3000</v>
      </c>
      <c r="X45" s="10"/>
    </row>
    <row r="46" spans="1:24" ht="17.25" customHeight="1">
      <c r="A46" s="10"/>
      <c r="B46" s="41" t="s">
        <v>47</v>
      </c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43">
        <v>600</v>
      </c>
      <c r="O46" s="43">
        <v>600</v>
      </c>
      <c r="P46" s="43">
        <v>700</v>
      </c>
      <c r="Q46" s="43">
        <v>700</v>
      </c>
      <c r="R46" s="43">
        <f t="shared" si="18"/>
        <v>700</v>
      </c>
      <c r="S46" s="43">
        <v>700</v>
      </c>
      <c r="T46" s="43">
        <v>700</v>
      </c>
      <c r="U46" s="43">
        <v>700</v>
      </c>
      <c r="V46" s="43">
        <v>700</v>
      </c>
      <c r="W46" s="43">
        <f>+V46</f>
        <v>700</v>
      </c>
      <c r="X46" s="10"/>
    </row>
    <row r="47" spans="1:24" ht="17.25" customHeight="1" thickBot="1">
      <c r="A47" s="10"/>
      <c r="B47" s="38" t="s">
        <v>95</v>
      </c>
      <c r="C47" s="29">
        <v>41200</v>
      </c>
      <c r="D47" s="29">
        <v>41600</v>
      </c>
      <c r="E47" s="29">
        <v>42100</v>
      </c>
      <c r="F47" s="29">
        <v>43400</v>
      </c>
      <c r="G47" s="29">
        <v>44600</v>
      </c>
      <c r="H47" s="29">
        <v>44600</v>
      </c>
      <c r="I47" s="29">
        <v>43600</v>
      </c>
      <c r="J47" s="29">
        <v>44100</v>
      </c>
      <c r="K47" s="29">
        <v>44700</v>
      </c>
      <c r="L47" s="29">
        <v>44900</v>
      </c>
      <c r="M47" s="29">
        <v>44900</v>
      </c>
      <c r="N47" s="29">
        <f>SUM(N43:N46)</f>
        <v>45300</v>
      </c>
      <c r="O47" s="29">
        <f>SUM(O43:O46)</f>
        <v>45600</v>
      </c>
      <c r="P47" s="29">
        <f>SUM(P43:P46)</f>
        <v>47200</v>
      </c>
      <c r="Q47" s="29">
        <f>SUM(Q43:Q46)</f>
        <v>48100</v>
      </c>
      <c r="R47" s="29">
        <f t="shared" si="18"/>
        <v>48100</v>
      </c>
      <c r="S47" s="29">
        <f>SUM(S43:S46)</f>
        <v>48700</v>
      </c>
      <c r="T47" s="29">
        <f>SUM(T43:T46)</f>
        <v>49000</v>
      </c>
      <c r="U47" s="29">
        <f>SUM(U43:U46)</f>
        <v>50300</v>
      </c>
      <c r="V47" s="29">
        <f>SUM(V43:V46)</f>
        <v>47800</v>
      </c>
      <c r="W47" s="29">
        <f>SUM(W43:W46)</f>
        <v>47800</v>
      </c>
      <c r="X47" s="10"/>
    </row>
    <row r="48" spans="1:24" ht="17.25" customHeight="1">
      <c r="A48" s="10"/>
      <c r="B48" s="48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10"/>
    </row>
    <row r="49" spans="1:24" ht="17.25" customHeight="1">
      <c r="A49" s="53"/>
      <c r="B49" s="54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3"/>
    </row>
    <row r="50" spans="1:24" ht="17.25" customHeight="1">
      <c r="A50" s="10"/>
      <c r="B50" s="48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10"/>
    </row>
    <row r="51" spans="1:24" ht="17.25" customHeight="1">
      <c r="A51" s="217" t="str">
        <f>+'Credit Suisse'!A77</f>
        <v>1)</v>
      </c>
      <c r="B51" s="217" t="str">
        <f>+'Credit Suisse'!B77</f>
        <v>Prior periods 2004 - 4Q06 have not been restated to reflect the agreement to sell parts of our global investor business.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10"/>
    </row>
    <row r="52" ht="11.25" customHeight="1"/>
    <row r="60" ht="13.5" customHeight="1"/>
    <row r="76" ht="11.25" customHeight="1"/>
  </sheetData>
  <mergeCells count="1">
    <mergeCell ref="B1:B2"/>
  </mergeCells>
  <printOptions/>
  <pageMargins left="0.1968503937007874" right="0.15748031496062992" top="0.1968503937007874" bottom="0.1968503937007874" header="0" footer="0"/>
  <pageSetup horizontalDpi="600" verticalDpi="600" orientation="landscape" pageOrder="overThenDown" paperSize="9" scale="55" r:id="rId1"/>
  <headerFooter alignWithMargins="0">
    <oddFooter>&amp;C&amp;D</oddFooter>
  </headerFooter>
  <ignoredErrors>
    <ignoredError sqref="H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X24"/>
  <sheetViews>
    <sheetView showGridLines="0" zoomScale="80" zoomScaleNormal="8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G3" sqref="G3"/>
    </sheetView>
  </sheetViews>
  <sheetFormatPr defaultColWidth="9.140625" defaultRowHeight="17.25" customHeight="1" outlineLevelCol="1"/>
  <cols>
    <col min="1" max="1" width="2.7109375" style="1" customWidth="1"/>
    <col min="2" max="2" width="43.28125" style="1" customWidth="1"/>
    <col min="3" max="6" width="14.7109375" style="1" hidden="1" customWidth="1" outlineLevel="1"/>
    <col min="7" max="7" width="14.7109375" style="1" customWidth="1" collapsed="1"/>
    <col min="8" max="17" width="14.7109375" style="1" customWidth="1"/>
    <col min="18" max="18" width="2.7109375" style="11" customWidth="1"/>
    <col min="19" max="16384" width="1.7109375" style="1" customWidth="1"/>
  </cols>
  <sheetData>
    <row r="1" spans="1:18" s="5" customFormat="1" ht="19.5" customHeight="1">
      <c r="A1" s="2"/>
      <c r="B1" s="258" t="s">
        <v>148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</row>
    <row r="2" spans="1:18" s="5" customFormat="1" ht="19.5" customHeight="1">
      <c r="A2" s="6"/>
      <c r="B2" s="259"/>
      <c r="C2" s="7" t="s">
        <v>15</v>
      </c>
      <c r="D2" s="7" t="s">
        <v>16</v>
      </c>
      <c r="E2" s="7" t="s">
        <v>17</v>
      </c>
      <c r="F2" s="7" t="s">
        <v>18</v>
      </c>
      <c r="G2" s="8">
        <v>2006</v>
      </c>
      <c r="H2" s="7" t="s">
        <v>57</v>
      </c>
      <c r="I2" s="7" t="s">
        <v>103</v>
      </c>
      <c r="J2" s="7" t="s">
        <v>105</v>
      </c>
      <c r="K2" s="7" t="s">
        <v>106</v>
      </c>
      <c r="L2" s="8">
        <v>2007</v>
      </c>
      <c r="M2" s="7" t="s">
        <v>110</v>
      </c>
      <c r="N2" s="7" t="s">
        <v>154</v>
      </c>
      <c r="O2" s="7" t="s">
        <v>155</v>
      </c>
      <c r="P2" s="7" t="s">
        <v>156</v>
      </c>
      <c r="Q2" s="8">
        <v>2008</v>
      </c>
      <c r="R2" s="9"/>
    </row>
    <row r="3" spans="1:24" s="11" customFormat="1" ht="15.75" customHeight="1">
      <c r="A3" s="10"/>
      <c r="B3" s="10"/>
      <c r="C3" s="221" t="s">
        <v>185</v>
      </c>
      <c r="D3" s="221" t="s">
        <v>185</v>
      </c>
      <c r="E3" s="221" t="s">
        <v>185</v>
      </c>
      <c r="F3" s="221" t="s">
        <v>185</v>
      </c>
      <c r="G3" s="221"/>
      <c r="H3" s="221"/>
      <c r="I3" s="221"/>
      <c r="J3" s="221"/>
      <c r="K3" s="221"/>
      <c r="L3" s="221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18" ht="16.5" thickBot="1">
      <c r="A4" s="10"/>
      <c r="B4" s="12" t="s">
        <v>144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15"/>
    </row>
    <row r="5" spans="1:18" ht="17.25" customHeight="1" thickTop="1">
      <c r="A5" s="10"/>
      <c r="B5" s="14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4"/>
    </row>
    <row r="6" spans="1:18" ht="17.25" customHeight="1">
      <c r="A6" s="10"/>
      <c r="B6" s="16" t="s">
        <v>145</v>
      </c>
      <c r="C6" s="20"/>
      <c r="D6" s="20"/>
      <c r="E6" s="20"/>
      <c r="F6" s="20"/>
      <c r="G6" s="2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3"/>
    </row>
    <row r="7" spans="1:18" s="25" customFormat="1" ht="17.25" customHeight="1">
      <c r="A7" s="10"/>
      <c r="B7" s="18" t="s">
        <v>115</v>
      </c>
      <c r="C7" s="19">
        <v>2382</v>
      </c>
      <c r="D7" s="19">
        <v>2305</v>
      </c>
      <c r="E7" s="19">
        <v>2124</v>
      </c>
      <c r="F7" s="19">
        <v>2309</v>
      </c>
      <c r="G7" s="19">
        <v>9017</v>
      </c>
      <c r="H7" s="215">
        <v>2609</v>
      </c>
      <c r="I7" s="215">
        <v>2576</v>
      </c>
      <c r="J7" s="215">
        <v>2446</v>
      </c>
      <c r="K7" s="215">
        <v>2673</v>
      </c>
      <c r="L7" s="17">
        <f>SUM(H7+I7+J7+K7)</f>
        <v>10304</v>
      </c>
      <c r="M7" s="215">
        <v>2541</v>
      </c>
      <c r="N7" s="215">
        <v>2458</v>
      </c>
      <c r="O7" s="215">
        <v>2593</v>
      </c>
      <c r="P7" s="215">
        <v>2450</v>
      </c>
      <c r="Q7" s="17">
        <v>10042</v>
      </c>
      <c r="R7" s="17"/>
    </row>
    <row r="8" spans="1:18" s="25" customFormat="1" ht="17.25" customHeight="1">
      <c r="A8" s="10"/>
      <c r="B8" s="21" t="s">
        <v>117</v>
      </c>
      <c r="C8" s="22">
        <v>2710</v>
      </c>
      <c r="D8" s="22">
        <v>2385</v>
      </c>
      <c r="E8" s="22">
        <v>2090</v>
      </c>
      <c r="F8" s="22">
        <v>2748</v>
      </c>
      <c r="G8" s="22">
        <v>9605</v>
      </c>
      <c r="H8" s="215">
        <v>3209</v>
      </c>
      <c r="I8" s="215">
        <v>3360</v>
      </c>
      <c r="J8" s="215">
        <v>1964</v>
      </c>
      <c r="K8" s="215">
        <v>2389</v>
      </c>
      <c r="L8" s="22">
        <f>SUM(H8+I8+J8+K8)</f>
        <v>10922</v>
      </c>
      <c r="M8" s="215">
        <v>1040</v>
      </c>
      <c r="N8" s="215">
        <v>1032</v>
      </c>
      <c r="O8" s="215">
        <v>359</v>
      </c>
      <c r="P8" s="215">
        <v>-2211</v>
      </c>
      <c r="Q8" s="22">
        <v>220</v>
      </c>
      <c r="R8" s="17"/>
    </row>
    <row r="9" spans="1:18" s="25" customFormat="1" ht="17.25" customHeight="1">
      <c r="A9" s="10"/>
      <c r="B9" s="21" t="s">
        <v>146</v>
      </c>
      <c r="C9" s="22">
        <v>3461</v>
      </c>
      <c r="D9" s="22">
        <v>2767</v>
      </c>
      <c r="E9" s="22">
        <v>2958</v>
      </c>
      <c r="F9" s="22">
        <v>3536</v>
      </c>
      <c r="G9" s="22">
        <v>12669</v>
      </c>
      <c r="H9" s="215">
        <v>3918</v>
      </c>
      <c r="I9" s="215">
        <v>4326</v>
      </c>
      <c r="J9" s="215">
        <v>726</v>
      </c>
      <c r="K9" s="215">
        <v>440</v>
      </c>
      <c r="L9" s="22">
        <f>SUM(H9+I9+J9+K9)</f>
        <v>9410</v>
      </c>
      <c r="M9" s="215">
        <v>-1330</v>
      </c>
      <c r="N9" s="215">
        <v>3642</v>
      </c>
      <c r="O9" s="215">
        <v>-257</v>
      </c>
      <c r="P9" s="215">
        <v>-1412</v>
      </c>
      <c r="Q9" s="22">
        <v>643</v>
      </c>
      <c r="R9" s="17"/>
    </row>
    <row r="10" spans="1:18" s="25" customFormat="1" ht="17.25" customHeight="1">
      <c r="A10" s="10"/>
      <c r="B10" s="21" t="s">
        <v>140</v>
      </c>
      <c r="C10" s="22">
        <v>1070</v>
      </c>
      <c r="D10" s="22">
        <v>567</v>
      </c>
      <c r="E10" s="22">
        <v>393</v>
      </c>
      <c r="F10" s="22">
        <v>1203</v>
      </c>
      <c r="G10" s="22">
        <v>3106</v>
      </c>
      <c r="H10" s="215">
        <v>839</v>
      </c>
      <c r="I10" s="215">
        <v>1332</v>
      </c>
      <c r="J10" s="215">
        <v>760</v>
      </c>
      <c r="K10" s="215">
        <v>929</v>
      </c>
      <c r="L10" s="22">
        <f>SUM(H10+I10+J10+K10)</f>
        <v>3860</v>
      </c>
      <c r="M10" s="215">
        <v>555</v>
      </c>
      <c r="N10" s="215">
        <v>498</v>
      </c>
      <c r="O10" s="215">
        <v>272</v>
      </c>
      <c r="P10" s="215">
        <v>-662</v>
      </c>
      <c r="Q10" s="22">
        <v>663</v>
      </c>
      <c r="R10" s="17"/>
    </row>
    <row r="11" spans="1:18" s="25" customFormat="1" ht="17.25" customHeight="1" thickBot="1">
      <c r="A11" s="10"/>
      <c r="B11" s="21" t="s">
        <v>47</v>
      </c>
      <c r="C11" s="22">
        <v>18</v>
      </c>
      <c r="D11" s="22">
        <v>23</v>
      </c>
      <c r="E11" s="22">
        <v>-129</v>
      </c>
      <c r="F11" s="22">
        <v>20</v>
      </c>
      <c r="G11" s="22">
        <v>83</v>
      </c>
      <c r="H11" s="216">
        <v>-33</v>
      </c>
      <c r="I11" s="216">
        <v>-3</v>
      </c>
      <c r="J11" s="216">
        <v>52</v>
      </c>
      <c r="K11" s="216">
        <v>27</v>
      </c>
      <c r="L11" s="22">
        <f>SUM(H11+I11+J11+K11)</f>
        <v>43</v>
      </c>
      <c r="M11" s="216">
        <v>120</v>
      </c>
      <c r="N11" s="216">
        <v>113</v>
      </c>
      <c r="O11" s="216">
        <v>56</v>
      </c>
      <c r="P11" s="216">
        <v>5</v>
      </c>
      <c r="Q11" s="22">
        <v>294</v>
      </c>
      <c r="R11" s="17"/>
    </row>
    <row r="12" spans="1:18" ht="17.25" customHeight="1" thickBot="1">
      <c r="A12" s="10"/>
      <c r="B12" s="30" t="s">
        <v>147</v>
      </c>
      <c r="C12" s="63">
        <f>SUM(C7:C11)</f>
        <v>9641</v>
      </c>
      <c r="D12" s="63">
        <f>SUM(D7:D11)</f>
        <v>8047</v>
      </c>
      <c r="E12" s="63">
        <f>SUM(E7:E11)</f>
        <v>7436</v>
      </c>
      <c r="F12" s="63">
        <f>SUM(F7:F11)</f>
        <v>9816</v>
      </c>
      <c r="G12" s="31">
        <f>IF(SUM(G7:G11)='Core Results'!M11,SUM(G7:G11),"Error")</f>
        <v>34480</v>
      </c>
      <c r="H12" s="31">
        <f>IF(SUM(H7:H11)='Core Results'!N11,SUM(H7:H11),"Error")</f>
        <v>10542</v>
      </c>
      <c r="I12" s="31">
        <f>IF(SUM(I7:I11)='Core Results'!O11,SUM(I7:I11),"Error")</f>
        <v>11591</v>
      </c>
      <c r="J12" s="31">
        <f>IF(SUM(J7:J11)='Core Results'!P11,SUM(J7:J11),"Error")</f>
        <v>5948</v>
      </c>
      <c r="K12" s="31">
        <f>IF(SUM(K7:K11)='Core Results'!Q11,SUM(K7:K11),"Error")</f>
        <v>6458</v>
      </c>
      <c r="L12" s="31">
        <f>IF(SUM(H12+I12+J12+K12)='Core Results'!R11,SUM(H12+I12+J12+K12),"Error")</f>
        <v>34539</v>
      </c>
      <c r="M12" s="31">
        <f>IF(SUM(M7:M11)='Core Results'!S11,SUM(M7:M11),"Error")</f>
        <v>2926</v>
      </c>
      <c r="N12" s="31">
        <f>IF(SUM(N7:N11)='Core Results'!T11,SUM(N7:N11),"Error")</f>
        <v>7743</v>
      </c>
      <c r="O12" s="31">
        <f>IF(SUM(O7:O11)='Core Results'!U11,SUM(O7:O11),"Error")</f>
        <v>3023</v>
      </c>
      <c r="P12" s="31">
        <f>IF(SUM(P7:P11)='Core Results'!V11,SUM(P7:P11),"Error")</f>
        <v>-1830</v>
      </c>
      <c r="Q12" s="31">
        <f>IF(SUM(M12+N12+O12+P12)='Core Results'!W11,SUM(M12+N12+O12+P12),"Error")</f>
        <v>11862</v>
      </c>
      <c r="R12" s="17"/>
    </row>
    <row r="13" spans="1:18" ht="17.25" customHeight="1">
      <c r="A13" s="10"/>
      <c r="B13" s="14"/>
      <c r="C13" s="20"/>
      <c r="D13" s="20"/>
      <c r="E13" s="20"/>
      <c r="F13" s="20"/>
      <c r="G13" s="20"/>
      <c r="H13" s="20"/>
      <c r="I13" s="20"/>
      <c r="J13" s="112"/>
      <c r="K13" s="20"/>
      <c r="L13" s="20"/>
      <c r="M13" s="20"/>
      <c r="N13" s="20"/>
      <c r="O13" s="20"/>
      <c r="P13" s="20"/>
      <c r="Q13" s="20"/>
      <c r="R13" s="23"/>
    </row>
    <row r="14" spans="1:18" ht="17.25" customHeight="1">
      <c r="A14" s="10"/>
      <c r="B14" s="16" t="s">
        <v>177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10"/>
      <c r="N14" s="210"/>
      <c r="O14" s="210"/>
      <c r="P14" s="210"/>
      <c r="Q14" s="20"/>
      <c r="R14" s="23"/>
    </row>
    <row r="15" spans="1:18" s="25" customFormat="1" ht="17.25" customHeight="1">
      <c r="A15" s="10"/>
      <c r="B15" s="18" t="s">
        <v>115</v>
      </c>
      <c r="C15" s="19">
        <v>1069</v>
      </c>
      <c r="D15" s="19">
        <v>1016</v>
      </c>
      <c r="E15" s="19">
        <v>911</v>
      </c>
      <c r="F15" s="19">
        <v>1024</v>
      </c>
      <c r="G15" s="19">
        <v>3970</v>
      </c>
      <c r="H15" s="19">
        <v>1247</v>
      </c>
      <c r="I15" s="19">
        <v>1192</v>
      </c>
      <c r="J15" s="19">
        <v>1018</v>
      </c>
      <c r="K15" s="19">
        <v>1223</v>
      </c>
      <c r="L15" s="19">
        <f>SUM(H15+I15+J15+K15)</f>
        <v>4680</v>
      </c>
      <c r="M15" s="215">
        <v>1208</v>
      </c>
      <c r="N15" s="215">
        <v>1037</v>
      </c>
      <c r="O15" s="215">
        <v>1205</v>
      </c>
      <c r="P15" s="215">
        <v>991</v>
      </c>
      <c r="Q15" s="19">
        <v>4441</v>
      </c>
      <c r="R15" s="17"/>
    </row>
    <row r="16" spans="1:18" s="25" customFormat="1" ht="17.25" customHeight="1">
      <c r="A16" s="10"/>
      <c r="B16" s="21" t="s">
        <v>117</v>
      </c>
      <c r="C16" s="22">
        <v>758</v>
      </c>
      <c r="D16" s="22">
        <v>499</v>
      </c>
      <c r="E16" s="22">
        <v>385</v>
      </c>
      <c r="F16" s="22">
        <v>749</v>
      </c>
      <c r="G16" s="22">
        <v>2322</v>
      </c>
      <c r="H16" s="22">
        <v>1041</v>
      </c>
      <c r="I16" s="22">
        <v>1009</v>
      </c>
      <c r="J16" s="22">
        <v>506</v>
      </c>
      <c r="K16" s="22">
        <v>599</v>
      </c>
      <c r="L16" s="22">
        <f>SUM(H16+I16+J16+K16)</f>
        <v>3155</v>
      </c>
      <c r="M16" s="215">
        <v>-523</v>
      </c>
      <c r="N16" s="215">
        <v>-1106</v>
      </c>
      <c r="O16" s="215">
        <v>-1225</v>
      </c>
      <c r="P16" s="215">
        <v>-3740</v>
      </c>
      <c r="Q16" s="22">
        <v>-6594</v>
      </c>
      <c r="R16" s="17"/>
    </row>
    <row r="17" spans="1:18" s="25" customFormat="1" ht="17.25" customHeight="1">
      <c r="A17" s="10"/>
      <c r="B17" s="21" t="s">
        <v>146</v>
      </c>
      <c r="C17" s="22">
        <v>840</v>
      </c>
      <c r="D17" s="22">
        <v>848</v>
      </c>
      <c r="E17" s="22">
        <v>730</v>
      </c>
      <c r="F17" s="22">
        <v>1304</v>
      </c>
      <c r="G17" s="22">
        <v>3713</v>
      </c>
      <c r="H17" s="22">
        <v>1160</v>
      </c>
      <c r="I17" s="22">
        <v>1381</v>
      </c>
      <c r="J17" s="22">
        <v>-511</v>
      </c>
      <c r="K17" s="22">
        <v>-1891</v>
      </c>
      <c r="L17" s="22">
        <f>SUM(H17+I17+J17+K17)</f>
        <v>139</v>
      </c>
      <c r="M17" s="215">
        <v>-3370</v>
      </c>
      <c r="N17" s="215">
        <v>1908</v>
      </c>
      <c r="O17" s="215">
        <v>-2170</v>
      </c>
      <c r="P17" s="215">
        <v>-3322</v>
      </c>
      <c r="Q17" s="22">
        <v>-6954</v>
      </c>
      <c r="R17" s="17"/>
    </row>
    <row r="18" spans="1:18" s="25" customFormat="1" ht="17.25" customHeight="1">
      <c r="A18" s="10"/>
      <c r="B18" s="21" t="s">
        <v>140</v>
      </c>
      <c r="C18" s="22">
        <v>439</v>
      </c>
      <c r="D18" s="22">
        <v>74</v>
      </c>
      <c r="E18" s="22">
        <v>-88</v>
      </c>
      <c r="F18" s="22">
        <v>497</v>
      </c>
      <c r="G18" s="22">
        <v>914</v>
      </c>
      <c r="H18" s="22">
        <v>189</v>
      </c>
      <c r="I18" s="22">
        <v>561</v>
      </c>
      <c r="J18" s="22">
        <v>313</v>
      </c>
      <c r="K18" s="22">
        <v>295</v>
      </c>
      <c r="L18" s="22">
        <f>SUM(H18+I18+J18+K18)</f>
        <v>1358</v>
      </c>
      <c r="M18" s="215">
        <v>43</v>
      </c>
      <c r="N18" s="215">
        <v>-191</v>
      </c>
      <c r="O18" s="215">
        <v>-344</v>
      </c>
      <c r="P18" s="215">
        <v>-1502</v>
      </c>
      <c r="Q18" s="22">
        <v>-1994</v>
      </c>
      <c r="R18" s="17"/>
    </row>
    <row r="19" spans="1:18" s="25" customFormat="1" ht="17.25" customHeight="1" thickBot="1">
      <c r="A19" s="10"/>
      <c r="B19" s="21" t="s">
        <v>47</v>
      </c>
      <c r="C19" s="22">
        <v>-33</v>
      </c>
      <c r="D19" s="22">
        <v>13</v>
      </c>
      <c r="E19" s="22">
        <v>-108</v>
      </c>
      <c r="F19" s="22">
        <v>-187</v>
      </c>
      <c r="G19" s="22">
        <v>-159</v>
      </c>
      <c r="H19" s="22">
        <v>-89</v>
      </c>
      <c r="I19" s="22">
        <v>-57</v>
      </c>
      <c r="J19" s="22">
        <v>-9</v>
      </c>
      <c r="K19" s="22">
        <v>-37</v>
      </c>
      <c r="L19" s="22">
        <f>SUM(H19+I19+J19+K19)</f>
        <v>-192</v>
      </c>
      <c r="M19" s="216">
        <v>61</v>
      </c>
      <c r="N19" s="216">
        <v>-69</v>
      </c>
      <c r="O19" s="216">
        <v>33</v>
      </c>
      <c r="P19" s="216">
        <v>-1087</v>
      </c>
      <c r="Q19" s="22">
        <v>-1062</v>
      </c>
      <c r="R19" s="17"/>
    </row>
    <row r="20" spans="1:18" ht="26.25" thickBot="1">
      <c r="A20" s="10"/>
      <c r="B20" s="189" t="s">
        <v>157</v>
      </c>
      <c r="C20" s="63">
        <f>SUM(C15:C19)</f>
        <v>3073</v>
      </c>
      <c r="D20" s="63">
        <f>SUM(D15:D19)</f>
        <v>2450</v>
      </c>
      <c r="E20" s="63">
        <f>SUM(E15:E19)</f>
        <v>1830</v>
      </c>
      <c r="F20" s="63">
        <f>SUM(F15:F19)</f>
        <v>3387</v>
      </c>
      <c r="G20" s="31">
        <f>IF(SUM(G15:G19)='Core Results'!M18,SUM(G15:G19),"Error")</f>
        <v>10760</v>
      </c>
      <c r="H20" s="31">
        <f>IF(SUM(H15:H19)='Core Results'!N18,SUM(H15:H19),"Error")</f>
        <v>3548</v>
      </c>
      <c r="I20" s="31">
        <f>IF(SUM(I15:I19)='Core Results'!O18,SUM(I15:I19),"Error")</f>
        <v>4086</v>
      </c>
      <c r="J20" s="31">
        <f>IF(SUM(J15:J19)='Core Results'!P18,SUM(J15:J19),"Error")</f>
        <v>1317</v>
      </c>
      <c r="K20" s="31">
        <f>IF(SUM(K15:K19)='Core Results'!Q18,SUM(K15:K19),"Error")</f>
        <v>189</v>
      </c>
      <c r="L20" s="31">
        <f>IF(SUM(H20+I20+J20+K20)='Core Results'!R18,SUM(H20+I20+J20+K20),"Error")</f>
        <v>9140</v>
      </c>
      <c r="M20" s="31">
        <f>IF(SUM(M15:M19)='Core Results'!S18,SUM(M15:M19),"Error")</f>
        <v>-2581</v>
      </c>
      <c r="N20" s="31">
        <f>IF(SUM(N15:N19)='Core Results'!T18,SUM(N15:N19),"Error")</f>
        <v>1579</v>
      </c>
      <c r="O20" s="31">
        <f>IF(SUM(O15:O19)='Core Results'!U18,SUM(O15:O19),"Error")</f>
        <v>-2501</v>
      </c>
      <c r="P20" s="31">
        <f>IF(SUM(P15:P19)='Core Results'!V18,SUM(P15:P19),"Error")</f>
        <v>-8660</v>
      </c>
      <c r="Q20" s="31">
        <f>IF(SUM(M20+N20+O20+P20)='Core Results'!W18,SUM(M20+N20+O20+P20),"Error")</f>
        <v>-12163</v>
      </c>
      <c r="R20" s="17"/>
    </row>
    <row r="21" spans="1:18" ht="17.25" customHeight="1">
      <c r="A21" s="10"/>
      <c r="B21" s="48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8" ht="17.25" customHeight="1">
      <c r="A22" s="53"/>
      <c r="B22" s="54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</row>
    <row r="23" spans="1:18" ht="17.25" customHeight="1">
      <c r="A23" s="10"/>
      <c r="B23" s="4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8" ht="17.25" customHeight="1">
      <c r="A24" s="220" t="str">
        <f>+'Credit Suisse'!A77</f>
        <v>1)</v>
      </c>
      <c r="B24" s="220" t="str">
        <f>+'Credit Suisse'!B77</f>
        <v>Prior periods 2004 - 4Q06 have not been restated to reflect the agreement to sell parts of our global investor business.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9" ht="12" customHeight="1"/>
    <row r="38" ht="11.25" customHeight="1"/>
    <row r="53" ht="11.25" customHeight="1"/>
    <row r="61" ht="13.5" customHeight="1"/>
    <row r="77" ht="11.25" customHeight="1"/>
  </sheetData>
  <sheetProtection/>
  <mergeCells count="1">
    <mergeCell ref="B1:B2"/>
  </mergeCells>
  <conditionalFormatting sqref="G20:Q20 G12:Q12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horizontalDpi="600" verticalDpi="600" orientation="landscape" pageOrder="overThenDown" paperSize="9" scale="55" r:id="rId1"/>
  <headerFooter alignWithMargins="0">
    <oddFooter>&amp;C&amp;D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39"/>
  <sheetViews>
    <sheetView showGridLines="0" zoomScale="80" zoomScaleNormal="8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36.8515625" style="1" customWidth="1"/>
    <col min="3" max="3" width="14.7109375" style="1" customWidth="1"/>
    <col min="4" max="7" width="14.7109375" style="1" hidden="1" customWidth="1" outlineLevel="1"/>
    <col min="8" max="8" width="14.7109375" style="1" customWidth="1" collapsed="1"/>
    <col min="9" max="12" width="14.7109375" style="1" hidden="1" customWidth="1" outlineLevel="1"/>
    <col min="13" max="13" width="14.7109375" style="1" customWidth="1" collapsed="1"/>
    <col min="14" max="23" width="14.7109375" style="1" customWidth="1"/>
    <col min="24" max="16384" width="1.7109375" style="1" customWidth="1"/>
  </cols>
  <sheetData>
    <row r="1" spans="1:24" s="5" customFormat="1" ht="19.5" customHeight="1">
      <c r="A1" s="2"/>
      <c r="B1" s="258" t="s">
        <v>45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"/>
    </row>
    <row r="2" spans="1:24" s="5" customFormat="1" ht="19.5" customHeight="1">
      <c r="A2" s="6"/>
      <c r="B2" s="259"/>
      <c r="C2" s="61">
        <v>2004</v>
      </c>
      <c r="D2" s="7" t="s">
        <v>11</v>
      </c>
      <c r="E2" s="7" t="s">
        <v>12</v>
      </c>
      <c r="F2" s="7" t="s">
        <v>13</v>
      </c>
      <c r="G2" s="7" t="s">
        <v>14</v>
      </c>
      <c r="H2" s="8">
        <v>2005</v>
      </c>
      <c r="I2" s="7" t="s">
        <v>15</v>
      </c>
      <c r="J2" s="7" t="s">
        <v>16</v>
      </c>
      <c r="K2" s="7" t="s">
        <v>17</v>
      </c>
      <c r="L2" s="7" t="s">
        <v>18</v>
      </c>
      <c r="M2" s="8">
        <v>2006</v>
      </c>
      <c r="N2" s="7" t="s">
        <v>57</v>
      </c>
      <c r="O2" s="7" t="s">
        <v>103</v>
      </c>
      <c r="P2" s="7" t="s">
        <v>105</v>
      </c>
      <c r="Q2" s="7" t="s">
        <v>106</v>
      </c>
      <c r="R2" s="8">
        <v>2007</v>
      </c>
      <c r="S2" s="7" t="s">
        <v>110</v>
      </c>
      <c r="T2" s="7" t="s">
        <v>154</v>
      </c>
      <c r="U2" s="7" t="s">
        <v>155</v>
      </c>
      <c r="V2" s="7" t="s">
        <v>156</v>
      </c>
      <c r="W2" s="8">
        <v>2008</v>
      </c>
      <c r="X2" s="6"/>
    </row>
    <row r="3" spans="1:24" s="11" customFormat="1" ht="15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16.5" thickBot="1">
      <c r="A4" s="10"/>
      <c r="B4" s="12" t="s">
        <v>20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10"/>
    </row>
    <row r="5" spans="1:24" ht="17.25" customHeight="1" thickTop="1">
      <c r="A5" s="10"/>
      <c r="B5" s="14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10"/>
    </row>
    <row r="6" spans="1:24" ht="17.25" customHeight="1">
      <c r="A6" s="10"/>
      <c r="B6" s="16" t="s">
        <v>50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10"/>
    </row>
    <row r="7" spans="1:24" s="25" customFormat="1" ht="17.25" customHeight="1">
      <c r="A7" s="10"/>
      <c r="B7" s="33" t="s">
        <v>21</v>
      </c>
      <c r="C7" s="34">
        <v>3651</v>
      </c>
      <c r="D7" s="34">
        <v>922</v>
      </c>
      <c r="E7" s="34">
        <v>924</v>
      </c>
      <c r="F7" s="34">
        <v>946</v>
      </c>
      <c r="G7" s="34">
        <v>924</v>
      </c>
      <c r="H7" s="34">
        <f>SUM(D7:G7)</f>
        <v>3716</v>
      </c>
      <c r="I7" s="34">
        <v>966</v>
      </c>
      <c r="J7" s="34">
        <v>1050</v>
      </c>
      <c r="K7" s="34">
        <v>1009</v>
      </c>
      <c r="L7" s="34">
        <v>1070</v>
      </c>
      <c r="M7" s="34">
        <f>SUM(I7:L7)</f>
        <v>4095</v>
      </c>
      <c r="N7" s="34">
        <v>1174</v>
      </c>
      <c r="O7" s="34">
        <v>1160</v>
      </c>
      <c r="P7" s="84">
        <v>1224</v>
      </c>
      <c r="Q7" s="84">
        <v>1230</v>
      </c>
      <c r="R7" s="34">
        <f>SUM(N7:Q7)</f>
        <v>4788</v>
      </c>
      <c r="S7" s="34">
        <v>1241</v>
      </c>
      <c r="T7" s="34">
        <v>1277</v>
      </c>
      <c r="U7" s="84">
        <v>1289</v>
      </c>
      <c r="V7" s="84">
        <v>1350</v>
      </c>
      <c r="W7" s="34">
        <v>5157</v>
      </c>
      <c r="X7" s="10"/>
    </row>
    <row r="8" spans="1:24" s="25" customFormat="1" ht="17.25" customHeight="1">
      <c r="A8" s="10"/>
      <c r="B8" s="40" t="s">
        <v>3</v>
      </c>
      <c r="C8" s="56">
        <v>6301</v>
      </c>
      <c r="D8" s="56">
        <v>1617</v>
      </c>
      <c r="E8" s="56">
        <v>1600</v>
      </c>
      <c r="F8" s="56">
        <v>1770</v>
      </c>
      <c r="G8" s="56">
        <v>1792</v>
      </c>
      <c r="H8" s="56">
        <f>SUM(D8:G8)</f>
        <v>6779</v>
      </c>
      <c r="I8" s="56">
        <v>2144</v>
      </c>
      <c r="J8" s="56">
        <v>1863</v>
      </c>
      <c r="K8" s="56">
        <v>1673</v>
      </c>
      <c r="L8" s="56">
        <v>1903</v>
      </c>
      <c r="M8" s="56">
        <f>SUM(I8:L8)</f>
        <v>7583</v>
      </c>
      <c r="N8" s="56">
        <f aca="true" t="shared" si="0" ref="N8:S8">+N12-N7</f>
        <v>2192</v>
      </c>
      <c r="O8" s="56">
        <f t="shared" si="0"/>
        <v>2193</v>
      </c>
      <c r="P8" s="56">
        <f t="shared" si="0"/>
        <v>2101</v>
      </c>
      <c r="Q8" s="56">
        <f>+Q12-Q7</f>
        <v>2248</v>
      </c>
      <c r="R8" s="56">
        <f>SUM(N8:Q8)</f>
        <v>8734</v>
      </c>
      <c r="S8" s="56">
        <f t="shared" si="0"/>
        <v>2114</v>
      </c>
      <c r="T8" s="56">
        <f>+T12-T7</f>
        <v>1988</v>
      </c>
      <c r="U8" s="225">
        <f>+U12-U7</f>
        <v>1859</v>
      </c>
      <c r="V8" s="225">
        <f>+V12-V7</f>
        <v>1789</v>
      </c>
      <c r="W8" s="225">
        <f>+W12-W7</f>
        <v>7750</v>
      </c>
      <c r="X8" s="10"/>
    </row>
    <row r="9" spans="1:24" s="25" customFormat="1" ht="17.25" customHeight="1" thickBot="1">
      <c r="A9" s="10"/>
      <c r="B9" s="50" t="s">
        <v>25</v>
      </c>
      <c r="C9" s="91">
        <f>SUM(C7:C8)</f>
        <v>9952</v>
      </c>
      <c r="D9" s="91">
        <v>2539</v>
      </c>
      <c r="E9" s="91">
        <v>2524</v>
      </c>
      <c r="F9" s="91">
        <v>2716</v>
      </c>
      <c r="G9" s="91">
        <v>2716</v>
      </c>
      <c r="H9" s="91">
        <f>SUM(D9:G9)</f>
        <v>10495</v>
      </c>
      <c r="I9" s="91">
        <f>SUM(I7:I8)</f>
        <v>3110</v>
      </c>
      <c r="J9" s="91">
        <f>SUM(J7:J8)</f>
        <v>2913</v>
      </c>
      <c r="K9" s="91">
        <f>SUM(K7:K8)</f>
        <v>2682</v>
      </c>
      <c r="L9" s="91">
        <f>SUM(L7:L8)</f>
        <v>2973</v>
      </c>
      <c r="M9" s="91">
        <f>SUM(I9:L9)</f>
        <v>11678</v>
      </c>
      <c r="N9" s="91">
        <f>SUM(N7:N8)</f>
        <v>3366</v>
      </c>
      <c r="O9" s="91">
        <f>SUM(O7:O8)</f>
        <v>3353</v>
      </c>
      <c r="P9" s="91">
        <f>SUM(P7:P8)</f>
        <v>3325</v>
      </c>
      <c r="Q9" s="91">
        <f>SUM(Q7:Q8)</f>
        <v>3478</v>
      </c>
      <c r="R9" s="91">
        <f>SUM(N9:Q9)</f>
        <v>13522</v>
      </c>
      <c r="S9" s="91">
        <f>SUM(S7:S8)</f>
        <v>3355</v>
      </c>
      <c r="T9" s="91">
        <f>SUM(T7:T8)</f>
        <v>3265</v>
      </c>
      <c r="U9" s="226">
        <f>SUM(U7:U8)</f>
        <v>3148</v>
      </c>
      <c r="V9" s="226">
        <f>SUM(V7:V8)</f>
        <v>3139</v>
      </c>
      <c r="W9" s="226">
        <f>SUM(W7:W8)</f>
        <v>12907</v>
      </c>
      <c r="X9" s="10"/>
    </row>
    <row r="10" spans="1:24" s="25" customFormat="1" ht="17.25" customHeight="1">
      <c r="A10" s="10"/>
      <c r="B10" s="48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27"/>
      <c r="V10" s="227"/>
      <c r="W10" s="227"/>
      <c r="X10" s="10"/>
    </row>
    <row r="11" spans="1:24" ht="17.25" customHeight="1">
      <c r="A11" s="10"/>
      <c r="B11" s="16" t="s">
        <v>101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1"/>
      <c r="V11" s="201"/>
      <c r="W11" s="201"/>
      <c r="X11" s="10"/>
    </row>
    <row r="12" spans="1:24" ht="17.25" customHeight="1" thickBot="1">
      <c r="A12" s="10"/>
      <c r="B12" s="38" t="s">
        <v>25</v>
      </c>
      <c r="C12" s="29">
        <v>9952</v>
      </c>
      <c r="D12" s="29">
        <v>2539</v>
      </c>
      <c r="E12" s="29">
        <v>2524</v>
      </c>
      <c r="F12" s="29">
        <v>2716</v>
      </c>
      <c r="G12" s="29">
        <v>2716</v>
      </c>
      <c r="H12" s="29">
        <f>SUM(D12:G12)</f>
        <v>10495</v>
      </c>
      <c r="I12" s="29">
        <v>3110</v>
      </c>
      <c r="J12" s="29">
        <v>2913</v>
      </c>
      <c r="K12" s="29">
        <v>2682</v>
      </c>
      <c r="L12" s="29">
        <v>2973</v>
      </c>
      <c r="M12" s="29">
        <f>SUM(I12:L12)</f>
        <v>11678</v>
      </c>
      <c r="N12" s="29">
        <f>+'Wealth Management'!N12+'Corporate &amp; Retail Banking'!N12</f>
        <v>3366</v>
      </c>
      <c r="O12" s="29">
        <f>+'Wealth Management'!O12+'Corporate &amp; Retail Banking'!O12</f>
        <v>3353</v>
      </c>
      <c r="P12" s="29">
        <f>+'Wealth Management'!P12+'Corporate &amp; Retail Banking'!P12</f>
        <v>3325</v>
      </c>
      <c r="Q12" s="29">
        <f>+'Wealth Management'!Q12+'Corporate &amp; Retail Banking'!Q12</f>
        <v>3478</v>
      </c>
      <c r="R12" s="29">
        <f>+'Wealth Management'!R12+'Corporate &amp; Retail Banking'!R12</f>
        <v>13522</v>
      </c>
      <c r="S12" s="29">
        <f>+'Wealth Management'!S12+'Corporate &amp; Retail Banking'!S12</f>
        <v>3355</v>
      </c>
      <c r="T12" s="29">
        <f>+'Wealth Management'!T12+'Corporate &amp; Retail Banking'!T12</f>
        <v>3265</v>
      </c>
      <c r="U12" s="228">
        <f>+'Wealth Management'!U12+'Corporate &amp; Retail Banking'!U12</f>
        <v>3148</v>
      </c>
      <c r="V12" s="228">
        <f>+'Wealth Management'!V12+'Corporate &amp; Retail Banking'!V12</f>
        <v>3139</v>
      </c>
      <c r="W12" s="228">
        <f>+'Wealth Management'!W12+'Corporate &amp; Retail Banking'!W12</f>
        <v>12907</v>
      </c>
      <c r="X12" s="10"/>
    </row>
    <row r="13" spans="1:24" s="25" customFormat="1" ht="17.25" customHeight="1" thickBot="1">
      <c r="A13" s="10"/>
      <c r="B13" s="38" t="s">
        <v>26</v>
      </c>
      <c r="C13" s="29">
        <v>116</v>
      </c>
      <c r="D13" s="29">
        <v>-16</v>
      </c>
      <c r="E13" s="29">
        <v>-28</v>
      </c>
      <c r="F13" s="29">
        <v>-6</v>
      </c>
      <c r="G13" s="29">
        <v>-21</v>
      </c>
      <c r="H13" s="29">
        <f aca="true" t="shared" si="1" ref="H13:H19">SUM(D13:G13)</f>
        <v>-71</v>
      </c>
      <c r="I13" s="29">
        <v>-8</v>
      </c>
      <c r="J13" s="29">
        <v>-5</v>
      </c>
      <c r="K13" s="29">
        <v>-19</v>
      </c>
      <c r="L13" s="29">
        <v>-41</v>
      </c>
      <c r="M13" s="29">
        <f aca="true" t="shared" si="2" ref="M13:M19">SUM(I13:L13)</f>
        <v>-73</v>
      </c>
      <c r="N13" s="29">
        <f>+'Wealth Management'!N13+'Corporate &amp; Retail Banking'!N13</f>
        <v>-7</v>
      </c>
      <c r="O13" s="29">
        <f>+'Wealth Management'!O13+'Corporate &amp; Retail Banking'!O13</f>
        <v>-29</v>
      </c>
      <c r="P13" s="29">
        <f>+'Wealth Management'!P13+'Corporate &amp; Retail Banking'!P13</f>
        <v>-17</v>
      </c>
      <c r="Q13" s="29">
        <f>+'Wealth Management'!Q13+'Corporate &amp; Retail Banking'!Q13</f>
        <v>-6</v>
      </c>
      <c r="R13" s="29">
        <f>+'Wealth Management'!R13+'Corporate &amp; Retail Banking'!R13</f>
        <v>-59</v>
      </c>
      <c r="S13" s="29">
        <f>+'Wealth Management'!S13+'Corporate &amp; Retail Banking'!S13</f>
        <v>-5</v>
      </c>
      <c r="T13" s="29">
        <f>+'Wealth Management'!T13+'Corporate &amp; Retail Banking'!T13</f>
        <v>-5</v>
      </c>
      <c r="U13" s="228">
        <f>+'Wealth Management'!U13+'Corporate &amp; Retail Banking'!U13</f>
        <v>13</v>
      </c>
      <c r="V13" s="228">
        <f>+'Wealth Management'!V13+'Corporate &amp; Retail Banking'!V13</f>
        <v>130</v>
      </c>
      <c r="W13" s="228">
        <f>+'Wealth Management'!W13+'Corporate &amp; Retail Banking'!W13</f>
        <v>133</v>
      </c>
      <c r="X13" s="10"/>
    </row>
    <row r="14" spans="1:24" ht="17.25" customHeight="1">
      <c r="A14" s="10"/>
      <c r="B14" s="41" t="s">
        <v>27</v>
      </c>
      <c r="C14" s="59">
        <v>3155</v>
      </c>
      <c r="D14" s="59">
        <v>906</v>
      </c>
      <c r="E14" s="59">
        <v>876</v>
      </c>
      <c r="F14" s="59">
        <v>918</v>
      </c>
      <c r="G14" s="59">
        <v>888</v>
      </c>
      <c r="H14" s="59">
        <f t="shared" si="1"/>
        <v>3588</v>
      </c>
      <c r="I14" s="59">
        <v>1071</v>
      </c>
      <c r="J14" s="59">
        <v>1020</v>
      </c>
      <c r="K14" s="59">
        <v>910</v>
      </c>
      <c r="L14" s="59">
        <v>1037</v>
      </c>
      <c r="M14" s="59">
        <f t="shared" si="2"/>
        <v>4038</v>
      </c>
      <c r="N14" s="59">
        <f>+'Wealth Management'!N14+'Corporate &amp; Retail Banking'!N14</f>
        <v>1152</v>
      </c>
      <c r="O14" s="59">
        <f>+'Wealth Management'!O14+'Corporate &amp; Retail Banking'!O14</f>
        <v>1127</v>
      </c>
      <c r="P14" s="59">
        <f>+'Wealth Management'!P14+'Corporate &amp; Retail Banking'!P14</f>
        <v>1152</v>
      </c>
      <c r="Q14" s="59">
        <f>+'Wealth Management'!Q14+'Corporate &amp; Retail Banking'!Q14</f>
        <v>1098</v>
      </c>
      <c r="R14" s="59">
        <f>+'Wealth Management'!R14+'Corporate &amp; Retail Banking'!R14</f>
        <v>4529</v>
      </c>
      <c r="S14" s="59">
        <f>+'Wealth Management'!S14+'Corporate &amp; Retail Banking'!S14</f>
        <v>1161</v>
      </c>
      <c r="T14" s="59">
        <f>+'Wealth Management'!T14+'Corporate &amp; Retail Banking'!T14</f>
        <v>1160</v>
      </c>
      <c r="U14" s="229">
        <f>+'Wealth Management'!U14+'Corporate &amp; Retail Banking'!U14</f>
        <v>1122</v>
      </c>
      <c r="V14" s="229">
        <f>+'Wealth Management'!V14+'Corporate &amp; Retail Banking'!V14</f>
        <v>817</v>
      </c>
      <c r="W14" s="229">
        <f>+'Wealth Management'!W14+'Corporate &amp; Retail Banking'!W14</f>
        <v>4260</v>
      </c>
      <c r="X14" s="10"/>
    </row>
    <row r="15" spans="1:24" ht="17.25" customHeight="1">
      <c r="A15" s="10"/>
      <c r="B15" s="33" t="s">
        <v>28</v>
      </c>
      <c r="C15" s="34">
        <v>2371</v>
      </c>
      <c r="D15" s="34">
        <v>501</v>
      </c>
      <c r="E15" s="34">
        <v>604</v>
      </c>
      <c r="F15" s="34">
        <v>587</v>
      </c>
      <c r="G15" s="34">
        <v>633</v>
      </c>
      <c r="H15" s="34">
        <f t="shared" si="1"/>
        <v>2325</v>
      </c>
      <c r="I15" s="34">
        <v>551</v>
      </c>
      <c r="J15" s="34">
        <v>594</v>
      </c>
      <c r="K15" s="34">
        <v>601</v>
      </c>
      <c r="L15" s="34">
        <v>636</v>
      </c>
      <c r="M15" s="34">
        <f t="shared" si="2"/>
        <v>2382</v>
      </c>
      <c r="N15" s="34">
        <f>+'Wealth Management'!N15+'Corporate &amp; Retail Banking'!N15</f>
        <v>569</v>
      </c>
      <c r="O15" s="34">
        <f>+'Wealth Management'!O15+'Corporate &amp; Retail Banking'!O15</f>
        <v>660</v>
      </c>
      <c r="P15" s="34">
        <f>+'Wealth Management'!P15+'Corporate &amp; Retail Banking'!P15</f>
        <v>673</v>
      </c>
      <c r="Q15" s="34">
        <f>+'Wealth Management'!Q15+'Corporate &amp; Retail Banking'!Q15</f>
        <v>768</v>
      </c>
      <c r="R15" s="34">
        <f>+'Wealth Management'!R15+'Corporate &amp; Retail Banking'!R15</f>
        <v>2670</v>
      </c>
      <c r="S15" s="34">
        <f>+'Wealth Management'!S15+'Corporate &amp; Retail Banking'!S15</f>
        <v>666</v>
      </c>
      <c r="T15" s="34">
        <f>+'Wealth Management'!T15+'Corporate &amp; Retail Banking'!T15</f>
        <v>698</v>
      </c>
      <c r="U15" s="84">
        <f>+'Wealth Management'!U15+'Corporate &amp; Retail Banking'!U15</f>
        <v>1053</v>
      </c>
      <c r="V15" s="84">
        <f>+'Wealth Management'!V15+'Corporate &amp; Retail Banking'!V15</f>
        <v>1143</v>
      </c>
      <c r="W15" s="84">
        <f>+'Wealth Management'!W15+'Corporate &amp; Retail Banking'!W15</f>
        <v>3560</v>
      </c>
      <c r="X15" s="10"/>
    </row>
    <row r="16" spans="1:24" s="25" customFormat="1" ht="17.25" customHeight="1">
      <c r="A16" s="10"/>
      <c r="B16" s="40" t="s">
        <v>29</v>
      </c>
      <c r="C16" s="56">
        <v>593</v>
      </c>
      <c r="D16" s="56">
        <v>174</v>
      </c>
      <c r="E16" s="56">
        <v>143</v>
      </c>
      <c r="F16" s="56">
        <v>180</v>
      </c>
      <c r="G16" s="56">
        <v>190</v>
      </c>
      <c r="H16" s="56">
        <f t="shared" si="1"/>
        <v>687</v>
      </c>
      <c r="I16" s="56">
        <v>188</v>
      </c>
      <c r="J16" s="56">
        <v>181</v>
      </c>
      <c r="K16" s="56">
        <v>168</v>
      </c>
      <c r="L16" s="56">
        <v>198</v>
      </c>
      <c r="M16" s="56">
        <f t="shared" si="2"/>
        <v>735</v>
      </c>
      <c r="N16" s="56">
        <f>+'Wealth Management'!N16+'Corporate &amp; Retail Banking'!N16</f>
        <v>213</v>
      </c>
      <c r="O16" s="56">
        <f>+'Wealth Management'!O16+'Corporate &amp; Retail Banking'!O16</f>
        <v>214</v>
      </c>
      <c r="P16" s="56">
        <f>+'Wealth Management'!P16+'Corporate &amp; Retail Banking'!P16</f>
        <v>228</v>
      </c>
      <c r="Q16" s="56">
        <f>+'Wealth Management'!Q16+'Corporate &amp; Retail Banking'!Q16</f>
        <v>241</v>
      </c>
      <c r="R16" s="56">
        <f>+'Wealth Management'!R16+'Corporate &amp; Retail Banking'!R16</f>
        <v>896</v>
      </c>
      <c r="S16" s="56">
        <f>+'Wealth Management'!S16+'Corporate &amp; Retail Banking'!S16</f>
        <v>209</v>
      </c>
      <c r="T16" s="56">
        <f>+'Wealth Management'!T16+'Corporate &amp; Retail Banking'!T16</f>
        <v>192</v>
      </c>
      <c r="U16" s="225">
        <f>+'Wealth Management'!U16+'Corporate &amp; Retail Banking'!U16</f>
        <v>171</v>
      </c>
      <c r="V16" s="225">
        <f>+'Wealth Management'!V16+'Corporate &amp; Retail Banking'!V16</f>
        <v>173</v>
      </c>
      <c r="W16" s="225">
        <f>+'Wealth Management'!W16+'Corporate &amp; Retail Banking'!W16</f>
        <v>745</v>
      </c>
      <c r="X16" s="10"/>
    </row>
    <row r="17" spans="1:24" s="25" customFormat="1" ht="17.25" customHeight="1">
      <c r="A17" s="10"/>
      <c r="B17" s="41" t="s">
        <v>30</v>
      </c>
      <c r="C17" s="43">
        <f>+C15+C16</f>
        <v>2964</v>
      </c>
      <c r="D17" s="43">
        <v>675</v>
      </c>
      <c r="E17" s="43">
        <v>747</v>
      </c>
      <c r="F17" s="43">
        <v>767</v>
      </c>
      <c r="G17" s="43">
        <v>823</v>
      </c>
      <c r="H17" s="43">
        <f t="shared" si="1"/>
        <v>3012</v>
      </c>
      <c r="I17" s="43">
        <f>+I15+I16</f>
        <v>739</v>
      </c>
      <c r="J17" s="43">
        <f>+J15+J16</f>
        <v>775</v>
      </c>
      <c r="K17" s="43">
        <f>+K15+K16</f>
        <v>769</v>
      </c>
      <c r="L17" s="43">
        <f>+L15+L16</f>
        <v>834</v>
      </c>
      <c r="M17" s="43">
        <f t="shared" si="2"/>
        <v>3117</v>
      </c>
      <c r="N17" s="43">
        <f>+'Wealth Management'!N17+'Corporate &amp; Retail Banking'!N17</f>
        <v>782</v>
      </c>
      <c r="O17" s="43">
        <f>+'Wealth Management'!O17+'Corporate &amp; Retail Banking'!O17</f>
        <v>874</v>
      </c>
      <c r="P17" s="43">
        <f>+'Wealth Management'!P17+'Corporate &amp; Retail Banking'!P17</f>
        <v>901</v>
      </c>
      <c r="Q17" s="43">
        <f>+'Wealth Management'!Q17+'Corporate &amp; Retail Banking'!Q17</f>
        <v>1009</v>
      </c>
      <c r="R17" s="43">
        <f>+'Wealth Management'!R17+'Corporate &amp; Retail Banking'!R17</f>
        <v>3566</v>
      </c>
      <c r="S17" s="43">
        <f>+'Wealth Management'!S17+'Corporate &amp; Retail Banking'!S17</f>
        <v>875</v>
      </c>
      <c r="T17" s="43">
        <f>+'Wealth Management'!T17+'Corporate &amp; Retail Banking'!T17</f>
        <v>890</v>
      </c>
      <c r="U17" s="148">
        <f>+'Wealth Management'!U17+'Corporate &amp; Retail Banking'!U17</f>
        <v>1224</v>
      </c>
      <c r="V17" s="148">
        <f>+'Wealth Management'!V17+'Corporate &amp; Retail Banking'!V17</f>
        <v>1316</v>
      </c>
      <c r="W17" s="148">
        <f>+'Wealth Management'!W17+'Corporate &amp; Retail Banking'!W17</f>
        <v>4305</v>
      </c>
      <c r="X17" s="10"/>
    </row>
    <row r="18" spans="1:24" s="25" customFormat="1" ht="17.25" customHeight="1" thickBot="1">
      <c r="A18" s="10"/>
      <c r="B18" s="38" t="s">
        <v>31</v>
      </c>
      <c r="C18" s="29">
        <f>+C14+C17</f>
        <v>6119</v>
      </c>
      <c r="D18" s="29">
        <v>1581</v>
      </c>
      <c r="E18" s="29">
        <v>1623</v>
      </c>
      <c r="F18" s="29">
        <v>1685</v>
      </c>
      <c r="G18" s="29">
        <v>1711</v>
      </c>
      <c r="H18" s="29">
        <f t="shared" si="1"/>
        <v>6600</v>
      </c>
      <c r="I18" s="29">
        <f>+I14+I17</f>
        <v>1810</v>
      </c>
      <c r="J18" s="29">
        <f>+J14+J17</f>
        <v>1795</v>
      </c>
      <c r="K18" s="29">
        <f>+K14+K17</f>
        <v>1679</v>
      </c>
      <c r="L18" s="29">
        <f>+L14+L17</f>
        <v>1871</v>
      </c>
      <c r="M18" s="29">
        <f t="shared" si="2"/>
        <v>7155</v>
      </c>
      <c r="N18" s="29">
        <f>+'Wealth Management'!N18+'Corporate &amp; Retail Banking'!N18</f>
        <v>1934</v>
      </c>
      <c r="O18" s="29">
        <f>+'Wealth Management'!O18+'Corporate &amp; Retail Banking'!O18</f>
        <v>2001</v>
      </c>
      <c r="P18" s="29">
        <f>+'Wealth Management'!P18+'Corporate &amp; Retail Banking'!P18</f>
        <v>2053</v>
      </c>
      <c r="Q18" s="29">
        <f>+'Wealth Management'!Q18+'Corporate &amp; Retail Banking'!Q18</f>
        <v>2107</v>
      </c>
      <c r="R18" s="29">
        <f>+'Wealth Management'!R18+'Corporate &amp; Retail Banking'!R18</f>
        <v>8095</v>
      </c>
      <c r="S18" s="29">
        <f>+'Wealth Management'!S18+'Corporate &amp; Retail Banking'!S18</f>
        <v>2036</v>
      </c>
      <c r="T18" s="29">
        <f>+'Wealth Management'!T18+'Corporate &amp; Retail Banking'!T18</f>
        <v>2050</v>
      </c>
      <c r="U18" s="228">
        <f>+'Wealth Management'!U18+'Corporate &amp; Retail Banking'!U18</f>
        <v>2346</v>
      </c>
      <c r="V18" s="228">
        <f>+'Wealth Management'!V18+'Corporate &amp; Retail Banking'!V18</f>
        <v>2133</v>
      </c>
      <c r="W18" s="228">
        <f>+'Wealth Management'!W18+'Corporate &amp; Retail Banking'!W18</f>
        <v>8565</v>
      </c>
      <c r="X18" s="10"/>
    </row>
    <row r="19" spans="1:24" s="25" customFormat="1" ht="17.25" customHeight="1" thickBot="1">
      <c r="A19" s="10"/>
      <c r="B19" s="60" t="s">
        <v>178</v>
      </c>
      <c r="C19" s="29">
        <f>+C12-C13-C18</f>
        <v>3717</v>
      </c>
      <c r="D19" s="29">
        <v>974</v>
      </c>
      <c r="E19" s="29">
        <v>929</v>
      </c>
      <c r="F19" s="29">
        <v>1037</v>
      </c>
      <c r="G19" s="29">
        <v>1026</v>
      </c>
      <c r="H19" s="29">
        <f t="shared" si="1"/>
        <v>3966</v>
      </c>
      <c r="I19" s="29">
        <f>+I12-I13-I18</f>
        <v>1308</v>
      </c>
      <c r="J19" s="29">
        <f>+J12-J13-J18</f>
        <v>1123</v>
      </c>
      <c r="K19" s="29">
        <f>+K12-K13-K18</f>
        <v>1022</v>
      </c>
      <c r="L19" s="29">
        <f>+L12-L13-L18</f>
        <v>1143</v>
      </c>
      <c r="M19" s="29">
        <f t="shared" si="2"/>
        <v>4596</v>
      </c>
      <c r="N19" s="29">
        <f>+'Wealth Management'!N19+'Corporate &amp; Retail Banking'!N19</f>
        <v>1439</v>
      </c>
      <c r="O19" s="29">
        <f>+'Wealth Management'!O19+'Corporate &amp; Retail Banking'!O19</f>
        <v>1381</v>
      </c>
      <c r="P19" s="29">
        <f>+'Wealth Management'!P19+'Corporate &amp; Retail Banking'!P19</f>
        <v>1289</v>
      </c>
      <c r="Q19" s="29">
        <f>+'Wealth Management'!Q19+'Corporate &amp; Retail Banking'!Q19</f>
        <v>1377</v>
      </c>
      <c r="R19" s="29">
        <f>+'Wealth Management'!R19+'Corporate &amp; Retail Banking'!R19</f>
        <v>5486</v>
      </c>
      <c r="S19" s="29">
        <f>+'Wealth Management'!S19+'Corporate &amp; Retail Banking'!S19</f>
        <v>1324</v>
      </c>
      <c r="T19" s="29">
        <f>+'Wealth Management'!T19+'Corporate &amp; Retail Banking'!T19</f>
        <v>1220</v>
      </c>
      <c r="U19" s="228">
        <f>+'Wealth Management'!U19+'Corporate &amp; Retail Banking'!U19</f>
        <v>789</v>
      </c>
      <c r="V19" s="228">
        <f>+'Wealth Management'!V19+'Corporate &amp; Retail Banking'!V19</f>
        <v>876</v>
      </c>
      <c r="W19" s="228">
        <f>+'Wealth Management'!W19+'Corporate &amp; Retail Banking'!W19</f>
        <v>4209</v>
      </c>
      <c r="X19" s="10"/>
    </row>
    <row r="20" spans="1:24" ht="17.25" customHeight="1">
      <c r="A20" s="10"/>
      <c r="B20" s="14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1"/>
      <c r="V20" s="201"/>
      <c r="W20" s="20"/>
      <c r="X20" s="10"/>
    </row>
    <row r="21" spans="1:24" ht="17.25" customHeight="1">
      <c r="A21" s="10"/>
      <c r="B21" s="16" t="s">
        <v>102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1"/>
      <c r="V21" s="201"/>
      <c r="W21" s="20"/>
      <c r="X21" s="10"/>
    </row>
    <row r="22" spans="1:24" ht="17.25" customHeight="1">
      <c r="A22" s="10"/>
      <c r="B22" s="33" t="s">
        <v>68</v>
      </c>
      <c r="C22" s="35">
        <f aca="true" t="shared" si="3" ref="C22:M22">+C14/C12*100</f>
        <v>31.7</v>
      </c>
      <c r="D22" s="35">
        <f t="shared" si="3"/>
        <v>35.7</v>
      </c>
      <c r="E22" s="35">
        <f t="shared" si="3"/>
        <v>34.7</v>
      </c>
      <c r="F22" s="35">
        <f t="shared" si="3"/>
        <v>33.8</v>
      </c>
      <c r="G22" s="35">
        <f t="shared" si="3"/>
        <v>32.7</v>
      </c>
      <c r="H22" s="35">
        <f t="shared" si="3"/>
        <v>34.2</v>
      </c>
      <c r="I22" s="35">
        <f t="shared" si="3"/>
        <v>34.4</v>
      </c>
      <c r="J22" s="35">
        <f t="shared" si="3"/>
        <v>35</v>
      </c>
      <c r="K22" s="35">
        <f t="shared" si="3"/>
        <v>33.9</v>
      </c>
      <c r="L22" s="35">
        <f t="shared" si="3"/>
        <v>34.9</v>
      </c>
      <c r="M22" s="35">
        <f t="shared" si="3"/>
        <v>34.6</v>
      </c>
      <c r="N22" s="35">
        <f aca="true" t="shared" si="4" ref="N22:S22">+N14/N12*100</f>
        <v>34.2</v>
      </c>
      <c r="O22" s="35">
        <f t="shared" si="4"/>
        <v>33.6</v>
      </c>
      <c r="P22" s="35">
        <f t="shared" si="4"/>
        <v>34.6</v>
      </c>
      <c r="Q22" s="35">
        <f t="shared" si="4"/>
        <v>31.6</v>
      </c>
      <c r="R22" s="35">
        <f t="shared" si="4"/>
        <v>33.5</v>
      </c>
      <c r="S22" s="35">
        <f t="shared" si="4"/>
        <v>34.6</v>
      </c>
      <c r="T22" s="35">
        <f>+T14/T12*100</f>
        <v>35.5</v>
      </c>
      <c r="U22" s="230">
        <f>+U14/U12*100</f>
        <v>35.6</v>
      </c>
      <c r="V22" s="230">
        <f>+V14/V12*100</f>
        <v>26</v>
      </c>
      <c r="W22" s="230">
        <f>+W14/W12*100</f>
        <v>33</v>
      </c>
      <c r="X22" s="10"/>
    </row>
    <row r="23" spans="1:24" ht="17.25" customHeight="1">
      <c r="A23" s="10"/>
      <c r="B23" s="41" t="s">
        <v>69</v>
      </c>
      <c r="C23" s="42">
        <f aca="true" t="shared" si="5" ref="C23:M23">+C17/C12*100</f>
        <v>29.8</v>
      </c>
      <c r="D23" s="42">
        <f t="shared" si="5"/>
        <v>26.6</v>
      </c>
      <c r="E23" s="42">
        <f t="shared" si="5"/>
        <v>29.6</v>
      </c>
      <c r="F23" s="42">
        <f t="shared" si="5"/>
        <v>28.2</v>
      </c>
      <c r="G23" s="42">
        <f t="shared" si="5"/>
        <v>30.3</v>
      </c>
      <c r="H23" s="42">
        <f t="shared" si="5"/>
        <v>28.7</v>
      </c>
      <c r="I23" s="42">
        <f t="shared" si="5"/>
        <v>23.8</v>
      </c>
      <c r="J23" s="42">
        <f t="shared" si="5"/>
        <v>26.6</v>
      </c>
      <c r="K23" s="42">
        <f t="shared" si="5"/>
        <v>28.7</v>
      </c>
      <c r="L23" s="42">
        <f t="shared" si="5"/>
        <v>28.1</v>
      </c>
      <c r="M23" s="42">
        <f t="shared" si="5"/>
        <v>26.7</v>
      </c>
      <c r="N23" s="42">
        <f aca="true" t="shared" si="6" ref="N23:S23">+N17/N12*100</f>
        <v>23.2</v>
      </c>
      <c r="O23" s="42">
        <f t="shared" si="6"/>
        <v>26.1</v>
      </c>
      <c r="P23" s="42">
        <f t="shared" si="6"/>
        <v>27.1</v>
      </c>
      <c r="Q23" s="42">
        <f t="shared" si="6"/>
        <v>29</v>
      </c>
      <c r="R23" s="42">
        <f t="shared" si="6"/>
        <v>26.4</v>
      </c>
      <c r="S23" s="42">
        <f t="shared" si="6"/>
        <v>26.1</v>
      </c>
      <c r="T23" s="42">
        <f>+T17/T12*100</f>
        <v>27.3</v>
      </c>
      <c r="U23" s="231">
        <f>+U17/U12*100</f>
        <v>38.9</v>
      </c>
      <c r="V23" s="231">
        <f>+V17/V12*100</f>
        <v>41.9</v>
      </c>
      <c r="W23" s="231">
        <f>+W17/W12*100</f>
        <v>33.4</v>
      </c>
      <c r="X23" s="10"/>
    </row>
    <row r="24" spans="1:24" ht="17.25" customHeight="1">
      <c r="A24" s="10"/>
      <c r="B24" s="41" t="s">
        <v>70</v>
      </c>
      <c r="C24" s="42">
        <f aca="true" t="shared" si="7" ref="C24:M24">+C18/C12*100</f>
        <v>61.5</v>
      </c>
      <c r="D24" s="42">
        <f t="shared" si="7"/>
        <v>62.3</v>
      </c>
      <c r="E24" s="42">
        <f t="shared" si="7"/>
        <v>64.3</v>
      </c>
      <c r="F24" s="42">
        <f t="shared" si="7"/>
        <v>62</v>
      </c>
      <c r="G24" s="42">
        <f t="shared" si="7"/>
        <v>63</v>
      </c>
      <c r="H24" s="42">
        <f t="shared" si="7"/>
        <v>62.9</v>
      </c>
      <c r="I24" s="42">
        <f t="shared" si="7"/>
        <v>58.2</v>
      </c>
      <c r="J24" s="42">
        <f t="shared" si="7"/>
        <v>61.6</v>
      </c>
      <c r="K24" s="42">
        <f t="shared" si="7"/>
        <v>62.6</v>
      </c>
      <c r="L24" s="42">
        <f t="shared" si="7"/>
        <v>62.9</v>
      </c>
      <c r="M24" s="42">
        <f t="shared" si="7"/>
        <v>61.3</v>
      </c>
      <c r="N24" s="42">
        <f aca="true" t="shared" si="8" ref="N24:S24">+N18/N12*100</f>
        <v>57.5</v>
      </c>
      <c r="O24" s="42">
        <f t="shared" si="8"/>
        <v>59.7</v>
      </c>
      <c r="P24" s="42">
        <f t="shared" si="8"/>
        <v>61.7</v>
      </c>
      <c r="Q24" s="42">
        <f t="shared" si="8"/>
        <v>60.6</v>
      </c>
      <c r="R24" s="42">
        <f t="shared" si="8"/>
        <v>59.9</v>
      </c>
      <c r="S24" s="42">
        <f t="shared" si="8"/>
        <v>60.7</v>
      </c>
      <c r="T24" s="42">
        <f>+T18/T12*100</f>
        <v>62.8</v>
      </c>
      <c r="U24" s="231">
        <f>+U18/U12*100</f>
        <v>74.5</v>
      </c>
      <c r="V24" s="231">
        <f>+V18/V12*100</f>
        <v>68</v>
      </c>
      <c r="W24" s="231">
        <f>+W18/W12*100</f>
        <v>66.4</v>
      </c>
      <c r="X24" s="10"/>
    </row>
    <row r="25" spans="1:24" ht="17.25" customHeight="1" thickBot="1">
      <c r="A25" s="10"/>
      <c r="B25" s="68" t="s">
        <v>71</v>
      </c>
      <c r="C25" s="69">
        <f aca="true" t="shared" si="9" ref="C25:M25">+C19/C12*100</f>
        <v>37.3</v>
      </c>
      <c r="D25" s="69">
        <f t="shared" si="9"/>
        <v>38.4</v>
      </c>
      <c r="E25" s="69">
        <f t="shared" si="9"/>
        <v>36.8</v>
      </c>
      <c r="F25" s="69">
        <f t="shared" si="9"/>
        <v>38.2</v>
      </c>
      <c r="G25" s="69">
        <f t="shared" si="9"/>
        <v>37.8</v>
      </c>
      <c r="H25" s="69">
        <f t="shared" si="9"/>
        <v>37.8</v>
      </c>
      <c r="I25" s="69">
        <f t="shared" si="9"/>
        <v>42.1</v>
      </c>
      <c r="J25" s="69">
        <f t="shared" si="9"/>
        <v>38.6</v>
      </c>
      <c r="K25" s="69">
        <f t="shared" si="9"/>
        <v>38.1</v>
      </c>
      <c r="L25" s="69">
        <f t="shared" si="9"/>
        <v>38.4</v>
      </c>
      <c r="M25" s="69">
        <f t="shared" si="9"/>
        <v>39.4</v>
      </c>
      <c r="N25" s="69">
        <f aca="true" t="shared" si="10" ref="N25:S25">+N19/N12*100</f>
        <v>42.8</v>
      </c>
      <c r="O25" s="69">
        <f t="shared" si="10"/>
        <v>41.2</v>
      </c>
      <c r="P25" s="69">
        <f t="shared" si="10"/>
        <v>38.8</v>
      </c>
      <c r="Q25" s="69">
        <f t="shared" si="10"/>
        <v>39.6</v>
      </c>
      <c r="R25" s="69">
        <f t="shared" si="10"/>
        <v>40.6</v>
      </c>
      <c r="S25" s="69">
        <f t="shared" si="10"/>
        <v>39.5</v>
      </c>
      <c r="T25" s="69">
        <f>+T19/T12*100</f>
        <v>37.4</v>
      </c>
      <c r="U25" s="83">
        <f>+U19/U12*100</f>
        <v>25.1</v>
      </c>
      <c r="V25" s="83">
        <f>+V19/V12*100</f>
        <v>27.9</v>
      </c>
      <c r="W25" s="83">
        <f>+W19/W12*100</f>
        <v>32.6</v>
      </c>
      <c r="X25" s="10"/>
    </row>
    <row r="26" spans="1:24" ht="17.25" customHeight="1">
      <c r="A26" s="10"/>
      <c r="B26" s="14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1"/>
      <c r="V26" s="201"/>
      <c r="W26" s="20"/>
      <c r="X26" s="10"/>
    </row>
    <row r="27" spans="1:24" ht="12" customHeight="1">
      <c r="A27" s="10"/>
      <c r="B27" s="16" t="s">
        <v>93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1"/>
      <c r="V27" s="201"/>
      <c r="W27" s="20"/>
      <c r="X27" s="10"/>
    </row>
    <row r="28" spans="1:24" ht="27" customHeight="1" thickBot="1">
      <c r="A28" s="10"/>
      <c r="B28" s="192" t="s">
        <v>162</v>
      </c>
      <c r="C28" s="70">
        <v>5845</v>
      </c>
      <c r="D28" s="70">
        <v>5990</v>
      </c>
      <c r="E28" s="70">
        <v>6151</v>
      </c>
      <c r="F28" s="70">
        <v>6256</v>
      </c>
      <c r="G28" s="70">
        <v>6263</v>
      </c>
      <c r="H28" s="70">
        <v>6151</v>
      </c>
      <c r="I28" s="70">
        <v>6091</v>
      </c>
      <c r="J28" s="70">
        <v>5770</v>
      </c>
      <c r="K28" s="70">
        <v>5609</v>
      </c>
      <c r="L28" s="70">
        <v>5413</v>
      </c>
      <c r="M28" s="70">
        <v>5725</v>
      </c>
      <c r="N28" s="70">
        <f>+'Wealth Management'!N28+'Corporate &amp; Retail Banking'!N28</f>
        <v>5104</v>
      </c>
      <c r="O28" s="70">
        <f>+'Wealth Management'!O28+'Corporate &amp; Retail Banking'!O28</f>
        <v>5087</v>
      </c>
      <c r="P28" s="70">
        <f>+'Wealth Management'!P28+'Corporate &amp; Retail Banking'!P28</f>
        <v>5246</v>
      </c>
      <c r="Q28" s="70">
        <f>+'Wealth Management'!Q28+'Corporate &amp; Retail Banking'!Q28</f>
        <v>5342</v>
      </c>
      <c r="R28" s="70">
        <f>+'Wealth Management'!R28+'Corporate &amp; Retail Banking'!R28</f>
        <v>5217</v>
      </c>
      <c r="S28" s="70">
        <f>+'Wealth Management'!S28+'Corporate &amp; Retail Banking'!S28</f>
        <v>5403</v>
      </c>
      <c r="T28" s="70">
        <f>+'Wealth Management'!T28+'Corporate &amp; Retail Banking'!T28</f>
        <v>5522</v>
      </c>
      <c r="U28" s="82">
        <f>+'Wealth Management'!U28+'Corporate &amp; Retail Banking'!U28</f>
        <v>5718</v>
      </c>
      <c r="V28" s="82">
        <f>+'Wealth Management'!V28+'Corporate &amp; Retail Banking'!V28</f>
        <v>5951</v>
      </c>
      <c r="W28" s="82">
        <f>+'Wealth Management'!W28+'Corporate &amp; Retail Banking'!W28</f>
        <v>5667</v>
      </c>
      <c r="X28" s="10"/>
    </row>
    <row r="29" spans="1:24" ht="26.25" thickBot="1">
      <c r="A29" s="57"/>
      <c r="B29" s="192" t="s">
        <v>161</v>
      </c>
      <c r="C29" s="83">
        <v>64.4</v>
      </c>
      <c r="D29" s="83">
        <v>65.9</v>
      </c>
      <c r="E29" s="83">
        <v>61.3</v>
      </c>
      <c r="F29" s="83">
        <v>67.4</v>
      </c>
      <c r="G29" s="83">
        <v>66.8</v>
      </c>
      <c r="H29" s="83">
        <v>65.5</v>
      </c>
      <c r="I29" s="69">
        <v>87.2</v>
      </c>
      <c r="J29" s="69">
        <v>79.2</v>
      </c>
      <c r="K29" s="69">
        <v>74.3</v>
      </c>
      <c r="L29" s="69">
        <v>86</v>
      </c>
      <c r="M29" s="69">
        <v>81.7</v>
      </c>
      <c r="N29" s="69">
        <v>113.6</v>
      </c>
      <c r="O29" s="69">
        <v>109.4</v>
      </c>
      <c r="P29" s="69">
        <v>99.1</v>
      </c>
      <c r="Q29" s="69">
        <v>103.8</v>
      </c>
      <c r="R29" s="232">
        <v>105.9</v>
      </c>
      <c r="S29" s="69">
        <v>98.7</v>
      </c>
      <c r="T29" s="69">
        <v>89</v>
      </c>
      <c r="U29" s="83">
        <v>55.9</v>
      </c>
      <c r="V29" s="83">
        <v>59.4</v>
      </c>
      <c r="W29" s="232">
        <v>74.9</v>
      </c>
      <c r="X29" s="57"/>
    </row>
    <row r="30" spans="1:24" ht="17.25" customHeight="1">
      <c r="A30" s="10"/>
      <c r="B30" s="14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10"/>
    </row>
    <row r="31" spans="1:24" ht="17.25" customHeight="1">
      <c r="A31" s="10"/>
      <c r="B31" s="16" t="s">
        <v>74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10"/>
    </row>
    <row r="32" spans="1:24" ht="17.25" customHeight="1">
      <c r="A32" s="10"/>
      <c r="B32" s="41" t="s">
        <v>75</v>
      </c>
      <c r="C32" s="43">
        <v>231344</v>
      </c>
      <c r="D32" s="120"/>
      <c r="E32" s="120"/>
      <c r="F32" s="120"/>
      <c r="G32" s="43">
        <v>298117</v>
      </c>
      <c r="H32" s="43">
        <v>298117</v>
      </c>
      <c r="I32" s="43">
        <v>313463</v>
      </c>
      <c r="J32" s="43">
        <v>316391</v>
      </c>
      <c r="K32" s="43">
        <v>320906</v>
      </c>
      <c r="L32" s="43">
        <v>340741</v>
      </c>
      <c r="M32" s="43">
        <v>340741</v>
      </c>
      <c r="N32" s="43">
        <f>+'Wealth Management'!N32+'Corporate &amp; Retail Banking'!N32</f>
        <v>342254</v>
      </c>
      <c r="O32" s="43">
        <f>+'Wealth Management'!O32+'Corporate &amp; Retail Banking'!O32</f>
        <v>359903</v>
      </c>
      <c r="P32" s="43">
        <f>+'Wealth Management'!P32+'Corporate &amp; Retail Banking'!P32</f>
        <v>370724</v>
      </c>
      <c r="Q32" s="43">
        <f>+'Wealth Management'!Q32+'Corporate &amp; Retail Banking'!Q32</f>
        <v>376800</v>
      </c>
      <c r="R32" s="43">
        <f>+'Wealth Management'!R32+'Corporate &amp; Retail Banking'!R32</f>
        <v>376800</v>
      </c>
      <c r="S32" s="43">
        <f>+'Wealth Management'!S32+'Corporate &amp; Retail Banking'!S32</f>
        <v>365249</v>
      </c>
      <c r="T32" s="43">
        <f>+'Wealth Management'!T32+'Corporate &amp; Retail Banking'!T32</f>
        <v>375064</v>
      </c>
      <c r="U32" s="43">
        <f>+'Wealth Management'!U32+'Corporate &amp; Retail Banking'!U32</f>
        <v>394644</v>
      </c>
      <c r="V32" s="43">
        <f>+'Wealth Management'!V32+'Corporate &amp; Retail Banking'!V32</f>
        <v>374771</v>
      </c>
      <c r="W32" s="43">
        <f>+'Wealth Management'!W32+'Corporate &amp; Retail Banking'!W32</f>
        <v>374771</v>
      </c>
      <c r="X32" s="10"/>
    </row>
    <row r="33" spans="1:24" ht="17.25" customHeight="1">
      <c r="A33" s="10"/>
      <c r="B33" s="18" t="s">
        <v>76</v>
      </c>
      <c r="C33" s="120"/>
      <c r="D33" s="120"/>
      <c r="E33" s="120"/>
      <c r="F33" s="120"/>
      <c r="G33" s="43">
        <v>158147</v>
      </c>
      <c r="H33" s="43">
        <v>158147</v>
      </c>
      <c r="I33" s="43">
        <v>162485</v>
      </c>
      <c r="J33" s="43">
        <v>160013</v>
      </c>
      <c r="K33" s="43">
        <v>163520</v>
      </c>
      <c r="L33" s="43">
        <v>163670</v>
      </c>
      <c r="M33" s="43">
        <v>163670</v>
      </c>
      <c r="N33" s="43">
        <f>+'Wealth Management'!N33+'Corporate &amp; Retail Banking'!N33</f>
        <v>166273</v>
      </c>
      <c r="O33" s="43">
        <f>+'Wealth Management'!O33+'Corporate &amp; Retail Banking'!O33</f>
        <v>173614</v>
      </c>
      <c r="P33" s="43">
        <f>+'Wealth Management'!P33+'Corporate &amp; Retail Banking'!P33</f>
        <v>173349</v>
      </c>
      <c r="Q33" s="43">
        <f>+'Wealth Management'!Q33+'Corporate &amp; Retail Banking'!Q33</f>
        <v>175506</v>
      </c>
      <c r="R33" s="43">
        <f>+'Wealth Management'!R33+'Corporate &amp; Retail Banking'!R33</f>
        <v>175506</v>
      </c>
      <c r="S33" s="43">
        <f>+'Wealth Management'!S33+'Corporate &amp; Retail Banking'!S33</f>
        <v>175413</v>
      </c>
      <c r="T33" s="43">
        <f>+'Wealth Management'!T33+'Corporate &amp; Retail Banking'!T33</f>
        <v>180597</v>
      </c>
      <c r="U33" s="43">
        <f>+'Wealth Management'!U33+'Corporate &amp; Retail Banking'!U33</f>
        <v>187234</v>
      </c>
      <c r="V33" s="43">
        <f>+'Wealth Management'!V33+'Corporate &amp; Retail Banking'!V33</f>
        <v>174880</v>
      </c>
      <c r="W33" s="43">
        <f>+'Wealth Management'!W33+'Corporate &amp; Retail Banking'!W33</f>
        <v>174880</v>
      </c>
      <c r="X33" s="10"/>
    </row>
    <row r="34" spans="1:24" ht="17.25" customHeight="1" thickBot="1">
      <c r="A34" s="10"/>
      <c r="B34" s="68" t="s">
        <v>77</v>
      </c>
      <c r="C34" s="125"/>
      <c r="D34" s="125"/>
      <c r="E34" s="125"/>
      <c r="F34" s="125"/>
      <c r="G34" s="125" t="s">
        <v>37</v>
      </c>
      <c r="H34" s="70">
        <v>793</v>
      </c>
      <c r="I34" s="70">
        <v>793</v>
      </c>
      <c r="J34" s="70">
        <v>781</v>
      </c>
      <c r="K34" s="70">
        <v>792</v>
      </c>
      <c r="L34" s="70">
        <v>791</v>
      </c>
      <c r="M34" s="70">
        <v>791</v>
      </c>
      <c r="N34" s="70">
        <f>+'Wealth Management'!N34+'Corporate &amp; Retail Banking'!N34</f>
        <v>791</v>
      </c>
      <c r="O34" s="70">
        <f>+'Wealth Management'!O34+'Corporate &amp; Retail Banking'!O34</f>
        <v>797</v>
      </c>
      <c r="P34" s="70">
        <f>+'Wealth Management'!P34+'Corporate &amp; Retail Banking'!P34</f>
        <v>794</v>
      </c>
      <c r="Q34" s="70">
        <f>+'Wealth Management'!Q34+'Corporate &amp; Retail Banking'!Q34</f>
        <v>975</v>
      </c>
      <c r="R34" s="70">
        <f>+'Wealth Management'!R34+'Corporate &amp; Retail Banking'!R34</f>
        <v>975</v>
      </c>
      <c r="S34" s="70">
        <f>+'Wealth Management'!S34+'Corporate &amp; Retail Banking'!S34</f>
        <v>819</v>
      </c>
      <c r="T34" s="70">
        <f>+'Wealth Management'!T34+'Corporate &amp; Retail Banking'!T34</f>
        <v>826</v>
      </c>
      <c r="U34" s="70">
        <f>+'Wealth Management'!U34+'Corporate &amp; Retail Banking'!U34</f>
        <v>833</v>
      </c>
      <c r="V34" s="70">
        <f>+'Wealth Management'!V34+'Corporate &amp; Retail Banking'!V34</f>
        <v>765</v>
      </c>
      <c r="W34" s="70">
        <f>+'Wealth Management'!W34+'Corporate &amp; Retail Banking'!W34</f>
        <v>765</v>
      </c>
      <c r="X34" s="10"/>
    </row>
    <row r="35" spans="1:24" ht="17.25" customHeight="1">
      <c r="A35" s="10"/>
      <c r="B35" s="14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10"/>
    </row>
    <row r="36" spans="1:24" ht="11.25" customHeight="1">
      <c r="A36" s="10"/>
      <c r="B36" s="16" t="s">
        <v>94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10"/>
    </row>
    <row r="37" spans="1:24" ht="17.25" customHeight="1" thickBot="1">
      <c r="A37" s="10"/>
      <c r="B37" s="46" t="s">
        <v>95</v>
      </c>
      <c r="C37" s="134"/>
      <c r="D37" s="134"/>
      <c r="E37" s="134"/>
      <c r="F37" s="134"/>
      <c r="G37" s="134"/>
      <c r="H37" s="134"/>
      <c r="I37" s="49">
        <v>21800</v>
      </c>
      <c r="J37" s="49">
        <v>21900</v>
      </c>
      <c r="K37" s="49">
        <v>22000</v>
      </c>
      <c r="L37" s="49">
        <v>22200</v>
      </c>
      <c r="M37" s="49">
        <v>22200</v>
      </c>
      <c r="N37" s="49">
        <f>+'Wealth Management'!N37+'Corporate &amp; Retail Banking'!N37</f>
        <v>22400</v>
      </c>
      <c r="O37" s="49">
        <f>+'Wealth Management'!O37+'Corporate &amp; Retail Banking'!O37</f>
        <v>22400</v>
      </c>
      <c r="P37" s="49">
        <f>+'Wealth Management'!P37+'Corporate &amp; Retail Banking'!P37</f>
        <v>22800</v>
      </c>
      <c r="Q37" s="49">
        <f>+'Wealth Management'!Q37+'Corporate &amp; Retail Banking'!Q37</f>
        <v>23200</v>
      </c>
      <c r="R37" s="49">
        <f>+'Wealth Management'!R37+'Corporate &amp; Retail Banking'!R37</f>
        <v>23200</v>
      </c>
      <c r="S37" s="49">
        <f>+'Wealth Management'!S37+'Corporate &amp; Retail Banking'!S37</f>
        <v>23800</v>
      </c>
      <c r="T37" s="49">
        <f>+'Wealth Management'!T37+'Corporate &amp; Retail Banking'!T37</f>
        <v>24100</v>
      </c>
      <c r="U37" s="49">
        <f>+'Wealth Management'!U37+'Corporate &amp; Retail Banking'!U37</f>
        <v>24700</v>
      </c>
      <c r="V37" s="49">
        <f>+'Wealth Management'!V37+'Corporate &amp; Retail Banking'!V37</f>
        <v>24400</v>
      </c>
      <c r="W37" s="49">
        <f>+'Wealth Management'!W37+'Corporate &amp; Retail Banking'!W37</f>
        <v>24400</v>
      </c>
      <c r="X37" s="10"/>
    </row>
    <row r="38" spans="1:24" ht="17.25" customHeight="1" thickTop="1">
      <c r="A38" s="10"/>
      <c r="B38" s="14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10"/>
    </row>
    <row r="39" spans="1:24" ht="17.25" customHeight="1">
      <c r="A39" s="53"/>
      <c r="B39" s="54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3"/>
    </row>
    <row r="51" ht="11.25" customHeight="1"/>
    <row r="59" ht="13.5" customHeight="1"/>
    <row r="75" ht="11.25" customHeight="1"/>
  </sheetData>
  <mergeCells count="1">
    <mergeCell ref="B1:B2"/>
  </mergeCells>
  <printOptions/>
  <pageMargins left="0.1968503937007874" right="0.15748031496062992" top="0.1968503937007874" bottom="0.1968503937007874" header="0" footer="0"/>
  <pageSetup horizontalDpi="600" verticalDpi="600" orientation="landscape" pageOrder="overThenDown" paperSize="9" scale="55" r:id="rId1"/>
  <headerFooter alignWithMargins="0">
    <oddFooter>&amp;C&amp;D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99"/>
  <sheetViews>
    <sheetView showGridLines="0" zoomScale="80" zoomScaleNormal="8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40.7109375" style="1" customWidth="1"/>
    <col min="3" max="3" width="14.7109375" style="1" customWidth="1"/>
    <col min="4" max="7" width="14.7109375" style="1" hidden="1" customWidth="1" outlineLevel="1"/>
    <col min="8" max="8" width="14.7109375" style="1" customWidth="1" collapsed="1"/>
    <col min="9" max="12" width="14.7109375" style="1" hidden="1" customWidth="1" outlineLevel="1"/>
    <col min="13" max="13" width="14.7109375" style="1" customWidth="1" collapsed="1"/>
    <col min="14" max="23" width="14.7109375" style="1" customWidth="1"/>
    <col min="24" max="16384" width="1.7109375" style="1" customWidth="1"/>
  </cols>
  <sheetData>
    <row r="1" spans="1:24" s="5" customFormat="1" ht="19.5" customHeight="1">
      <c r="A1" s="2"/>
      <c r="B1" s="258" t="s">
        <v>43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"/>
    </row>
    <row r="2" spans="1:24" s="5" customFormat="1" ht="19.5" customHeight="1">
      <c r="A2" s="6"/>
      <c r="B2" s="259"/>
      <c r="C2" s="61">
        <v>2004</v>
      </c>
      <c r="D2" s="7" t="s">
        <v>11</v>
      </c>
      <c r="E2" s="7" t="s">
        <v>12</v>
      </c>
      <c r="F2" s="7" t="s">
        <v>13</v>
      </c>
      <c r="G2" s="7" t="s">
        <v>14</v>
      </c>
      <c r="H2" s="8">
        <v>2005</v>
      </c>
      <c r="I2" s="7" t="s">
        <v>15</v>
      </c>
      <c r="J2" s="7" t="s">
        <v>16</v>
      </c>
      <c r="K2" s="7" t="s">
        <v>17</v>
      </c>
      <c r="L2" s="7" t="s">
        <v>18</v>
      </c>
      <c r="M2" s="8">
        <v>2006</v>
      </c>
      <c r="N2" s="7" t="s">
        <v>57</v>
      </c>
      <c r="O2" s="7" t="s">
        <v>103</v>
      </c>
      <c r="P2" s="7" t="s">
        <v>105</v>
      </c>
      <c r="Q2" s="7" t="s">
        <v>106</v>
      </c>
      <c r="R2" s="8">
        <v>2007</v>
      </c>
      <c r="S2" s="7" t="s">
        <v>110</v>
      </c>
      <c r="T2" s="7" t="s">
        <v>154</v>
      </c>
      <c r="U2" s="7" t="s">
        <v>155</v>
      </c>
      <c r="V2" s="7" t="s">
        <v>156</v>
      </c>
      <c r="W2" s="8">
        <v>2008</v>
      </c>
      <c r="X2" s="6"/>
    </row>
    <row r="3" spans="1:24" s="11" customFormat="1" ht="15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16.5" thickBot="1">
      <c r="A4" s="10"/>
      <c r="B4" s="12" t="s">
        <v>20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10"/>
    </row>
    <row r="5" spans="1:24" ht="17.25" customHeight="1" thickTop="1">
      <c r="A5" s="10"/>
      <c r="B5" s="14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10"/>
    </row>
    <row r="6" spans="1:24" ht="17.25" customHeight="1">
      <c r="A6" s="10"/>
      <c r="B6" s="16" t="s">
        <v>50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10"/>
    </row>
    <row r="7" spans="1:24" s="25" customFormat="1" ht="17.25" customHeight="1">
      <c r="A7" s="10"/>
      <c r="B7" s="33" t="s">
        <v>5</v>
      </c>
      <c r="C7" s="34">
        <v>4426</v>
      </c>
      <c r="D7" s="34">
        <v>1130</v>
      </c>
      <c r="E7" s="34">
        <v>1079</v>
      </c>
      <c r="F7" s="34">
        <v>1180</v>
      </c>
      <c r="G7" s="34">
        <v>1201</v>
      </c>
      <c r="H7" s="34">
        <f>SUM(D7:G7)</f>
        <v>4590</v>
      </c>
      <c r="I7" s="34">
        <v>1359</v>
      </c>
      <c r="J7" s="34">
        <v>1335</v>
      </c>
      <c r="K7" s="34">
        <v>1304</v>
      </c>
      <c r="L7" s="34">
        <v>1380</v>
      </c>
      <c r="M7" s="34">
        <f>SUM(I7:L7)</f>
        <v>5378</v>
      </c>
      <c r="N7" s="34">
        <v>1582</v>
      </c>
      <c r="O7" s="34">
        <v>1582</v>
      </c>
      <c r="P7" s="34">
        <v>1707</v>
      </c>
      <c r="Q7" s="34">
        <v>1766</v>
      </c>
      <c r="R7" s="34">
        <f>SUM(N7:Q7)</f>
        <v>6637</v>
      </c>
      <c r="S7" s="34">
        <v>1684</v>
      </c>
      <c r="T7" s="34">
        <v>1690</v>
      </c>
      <c r="U7" s="34">
        <v>1646</v>
      </c>
      <c r="V7" s="34">
        <v>1512</v>
      </c>
      <c r="W7" s="34">
        <f>SUM(S7:V7)</f>
        <v>6532</v>
      </c>
      <c r="X7" s="10"/>
    </row>
    <row r="8" spans="1:24" s="25" customFormat="1" ht="17.25" customHeight="1">
      <c r="A8" s="10"/>
      <c r="B8" s="40" t="s">
        <v>6</v>
      </c>
      <c r="C8" s="56">
        <v>2227</v>
      </c>
      <c r="D8" s="56">
        <v>574</v>
      </c>
      <c r="E8" s="56">
        <v>609</v>
      </c>
      <c r="F8" s="56">
        <v>684</v>
      </c>
      <c r="G8" s="56">
        <v>668</v>
      </c>
      <c r="H8" s="56">
        <f>SUM(D8:G8)</f>
        <v>2535</v>
      </c>
      <c r="I8" s="56">
        <v>868</v>
      </c>
      <c r="J8" s="56">
        <v>699</v>
      </c>
      <c r="K8" s="56">
        <v>539</v>
      </c>
      <c r="L8" s="56">
        <v>697</v>
      </c>
      <c r="M8" s="56">
        <f>SUM(I8:L8)</f>
        <v>2803</v>
      </c>
      <c r="N8" s="56">
        <v>797</v>
      </c>
      <c r="O8" s="56">
        <v>802</v>
      </c>
      <c r="P8" s="56">
        <v>637</v>
      </c>
      <c r="Q8" s="56">
        <v>710</v>
      </c>
      <c r="R8" s="56">
        <f>SUM(N8:Q8)</f>
        <v>2946</v>
      </c>
      <c r="S8" s="56">
        <v>629</v>
      </c>
      <c r="T8" s="56">
        <v>588</v>
      </c>
      <c r="U8" s="56">
        <v>491</v>
      </c>
      <c r="V8" s="56">
        <v>536</v>
      </c>
      <c r="W8" s="56">
        <f>SUM(S8:V8)</f>
        <v>2244</v>
      </c>
      <c r="X8" s="10"/>
    </row>
    <row r="9" spans="1:24" s="25" customFormat="1" ht="17.25" customHeight="1" thickBot="1">
      <c r="A9" s="57"/>
      <c r="B9" s="50" t="s">
        <v>25</v>
      </c>
      <c r="C9" s="91">
        <f>IF((SUM(C7:C8))=C12,SUM(C7:C8),"Error")</f>
        <v>6653</v>
      </c>
      <c r="D9" s="91">
        <f aca="true" t="shared" si="0" ref="D9:W9">IF((SUM(D7:D8))=D12,SUM(D7:D8),"Error")</f>
        <v>1704</v>
      </c>
      <c r="E9" s="91">
        <f t="shared" si="0"/>
        <v>1688</v>
      </c>
      <c r="F9" s="91">
        <f t="shared" si="0"/>
        <v>1864</v>
      </c>
      <c r="G9" s="91">
        <f t="shared" si="0"/>
        <v>1869</v>
      </c>
      <c r="H9" s="91">
        <f t="shared" si="0"/>
        <v>7125</v>
      </c>
      <c r="I9" s="91">
        <f t="shared" si="0"/>
        <v>2227</v>
      </c>
      <c r="J9" s="91">
        <f t="shared" si="0"/>
        <v>2034</v>
      </c>
      <c r="K9" s="91">
        <f t="shared" si="0"/>
        <v>1843</v>
      </c>
      <c r="L9" s="91">
        <f t="shared" si="0"/>
        <v>2077</v>
      </c>
      <c r="M9" s="91">
        <f t="shared" si="0"/>
        <v>8181</v>
      </c>
      <c r="N9" s="91">
        <f t="shared" si="0"/>
        <v>2379</v>
      </c>
      <c r="O9" s="91">
        <f t="shared" si="0"/>
        <v>2384</v>
      </c>
      <c r="P9" s="91">
        <f t="shared" si="0"/>
        <v>2344</v>
      </c>
      <c r="Q9" s="91">
        <f t="shared" si="0"/>
        <v>2476</v>
      </c>
      <c r="R9" s="91">
        <f t="shared" si="0"/>
        <v>9583</v>
      </c>
      <c r="S9" s="91">
        <f t="shared" si="0"/>
        <v>2313</v>
      </c>
      <c r="T9" s="91">
        <f t="shared" si="0"/>
        <v>2278</v>
      </c>
      <c r="U9" s="91">
        <f t="shared" si="0"/>
        <v>2137</v>
      </c>
      <c r="V9" s="91">
        <f t="shared" si="0"/>
        <v>2048</v>
      </c>
      <c r="W9" s="91">
        <f t="shared" si="0"/>
        <v>8776</v>
      </c>
      <c r="X9" s="57"/>
    </row>
    <row r="10" spans="1:24" ht="17.25" customHeight="1">
      <c r="A10" s="10"/>
      <c r="B10" s="14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10"/>
    </row>
    <row r="11" spans="1:24" ht="17.25" customHeight="1">
      <c r="A11" s="10"/>
      <c r="B11" s="16" t="s">
        <v>101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10"/>
    </row>
    <row r="12" spans="1:24" s="25" customFormat="1" ht="17.25" customHeight="1" thickBot="1">
      <c r="A12" s="10"/>
      <c r="B12" s="38" t="s">
        <v>25</v>
      </c>
      <c r="C12" s="29">
        <v>6653</v>
      </c>
      <c r="D12" s="29">
        <v>1704</v>
      </c>
      <c r="E12" s="29">
        <v>1688</v>
      </c>
      <c r="F12" s="29">
        <v>1864</v>
      </c>
      <c r="G12" s="29">
        <v>1869</v>
      </c>
      <c r="H12" s="29">
        <f aca="true" t="shared" si="1" ref="H12:H19">SUM(D12:G12)</f>
        <v>7125</v>
      </c>
      <c r="I12" s="29">
        <v>2227</v>
      </c>
      <c r="J12" s="29">
        <v>2034</v>
      </c>
      <c r="K12" s="29">
        <v>1843</v>
      </c>
      <c r="L12" s="29">
        <v>2077</v>
      </c>
      <c r="M12" s="29">
        <f>SUM(I12:L12)</f>
        <v>8181</v>
      </c>
      <c r="N12" s="29">
        <v>2379</v>
      </c>
      <c r="O12" s="29">
        <v>2384</v>
      </c>
      <c r="P12" s="29">
        <v>2344</v>
      </c>
      <c r="Q12" s="29">
        <v>2476</v>
      </c>
      <c r="R12" s="29">
        <f aca="true" t="shared" si="2" ref="R12:R19">SUM(N12:Q12)</f>
        <v>9583</v>
      </c>
      <c r="S12" s="29">
        <v>2313</v>
      </c>
      <c r="T12" s="29">
        <v>2278</v>
      </c>
      <c r="U12" s="29">
        <v>2137</v>
      </c>
      <c r="V12" s="29">
        <v>2048</v>
      </c>
      <c r="W12" s="29">
        <f>SUM(S12:V12)</f>
        <v>8776</v>
      </c>
      <c r="X12" s="10"/>
    </row>
    <row r="13" spans="1:24" s="25" customFormat="1" ht="17.25" customHeight="1" thickBot="1">
      <c r="A13" s="10"/>
      <c r="B13" s="38" t="s">
        <v>26</v>
      </c>
      <c r="C13" s="29">
        <v>-6</v>
      </c>
      <c r="D13" s="29">
        <v>3</v>
      </c>
      <c r="E13" s="29">
        <v>16</v>
      </c>
      <c r="F13" s="29">
        <v>4</v>
      </c>
      <c r="G13" s="29">
        <v>2</v>
      </c>
      <c r="H13" s="29">
        <f t="shared" si="1"/>
        <v>25</v>
      </c>
      <c r="I13" s="29">
        <v>0</v>
      </c>
      <c r="J13" s="29">
        <v>0</v>
      </c>
      <c r="K13" s="29">
        <v>-2</v>
      </c>
      <c r="L13" s="29">
        <v>-17</v>
      </c>
      <c r="M13" s="29">
        <f>SUM(I13:L13)</f>
        <v>-19</v>
      </c>
      <c r="N13" s="29">
        <v>3</v>
      </c>
      <c r="O13" s="29">
        <v>-1</v>
      </c>
      <c r="P13" s="29">
        <v>-1</v>
      </c>
      <c r="Q13" s="29">
        <v>2</v>
      </c>
      <c r="R13" s="29">
        <f t="shared" si="2"/>
        <v>3</v>
      </c>
      <c r="S13" s="29">
        <v>4</v>
      </c>
      <c r="T13" s="29">
        <v>0</v>
      </c>
      <c r="U13" s="29">
        <v>3</v>
      </c>
      <c r="V13" s="29">
        <v>113</v>
      </c>
      <c r="W13" s="29">
        <f aca="true" t="shared" si="3" ref="W13:W19">SUM(S13:V13)</f>
        <v>120</v>
      </c>
      <c r="X13" s="10"/>
    </row>
    <row r="14" spans="1:24" s="25" customFormat="1" ht="17.25" customHeight="1">
      <c r="A14" s="10"/>
      <c r="B14" s="41" t="s">
        <v>27</v>
      </c>
      <c r="C14" s="59">
        <v>2072</v>
      </c>
      <c r="D14" s="59">
        <v>588</v>
      </c>
      <c r="E14" s="59">
        <v>575</v>
      </c>
      <c r="F14" s="59">
        <v>607</v>
      </c>
      <c r="G14" s="59">
        <v>597</v>
      </c>
      <c r="H14" s="59">
        <f t="shared" si="1"/>
        <v>2367</v>
      </c>
      <c r="I14" s="59">
        <v>735</v>
      </c>
      <c r="J14" s="59">
        <v>702</v>
      </c>
      <c r="K14" s="59">
        <v>629</v>
      </c>
      <c r="L14" s="59">
        <v>714</v>
      </c>
      <c r="M14" s="59">
        <f>SUM(I14:L14)</f>
        <v>2780</v>
      </c>
      <c r="N14" s="59">
        <v>799</v>
      </c>
      <c r="O14" s="59">
        <v>788</v>
      </c>
      <c r="P14" s="59">
        <v>812</v>
      </c>
      <c r="Q14" s="59">
        <v>778</v>
      </c>
      <c r="R14" s="59">
        <f t="shared" si="2"/>
        <v>3177</v>
      </c>
      <c r="S14" s="59">
        <v>806</v>
      </c>
      <c r="T14" s="59">
        <v>814</v>
      </c>
      <c r="U14" s="59">
        <v>790</v>
      </c>
      <c r="V14" s="59">
        <v>565</v>
      </c>
      <c r="W14" s="59">
        <f t="shared" si="3"/>
        <v>2975</v>
      </c>
      <c r="X14" s="10"/>
    </row>
    <row r="15" spans="1:24" s="25" customFormat="1" ht="17.25" customHeight="1">
      <c r="A15" s="10"/>
      <c r="B15" s="33" t="s">
        <v>28</v>
      </c>
      <c r="C15" s="34">
        <v>1492</v>
      </c>
      <c r="D15" s="34">
        <v>322</v>
      </c>
      <c r="E15" s="34">
        <v>384</v>
      </c>
      <c r="F15" s="34">
        <v>381</v>
      </c>
      <c r="G15" s="34">
        <v>406</v>
      </c>
      <c r="H15" s="34">
        <f t="shared" si="1"/>
        <v>1493</v>
      </c>
      <c r="I15" s="34">
        <v>370</v>
      </c>
      <c r="J15" s="34">
        <v>403</v>
      </c>
      <c r="K15" s="34">
        <v>395</v>
      </c>
      <c r="L15" s="34">
        <v>403</v>
      </c>
      <c r="M15" s="34">
        <f>SUM(I15:L15)</f>
        <v>1571</v>
      </c>
      <c r="N15" s="34">
        <v>405</v>
      </c>
      <c r="O15" s="34">
        <v>415</v>
      </c>
      <c r="P15" s="34">
        <v>437</v>
      </c>
      <c r="Q15" s="34">
        <v>513</v>
      </c>
      <c r="R15" s="34">
        <f t="shared" si="2"/>
        <v>1770</v>
      </c>
      <c r="S15" s="34">
        <v>462</v>
      </c>
      <c r="T15" s="34">
        <v>473</v>
      </c>
      <c r="U15" s="34">
        <v>810</v>
      </c>
      <c r="V15" s="34">
        <v>865</v>
      </c>
      <c r="W15" s="34">
        <f t="shared" si="3"/>
        <v>2610</v>
      </c>
      <c r="X15" s="10"/>
    </row>
    <row r="16" spans="1:24" s="25" customFormat="1" ht="17.25" customHeight="1">
      <c r="A16" s="10"/>
      <c r="B16" s="40" t="s">
        <v>29</v>
      </c>
      <c r="C16" s="56">
        <v>513</v>
      </c>
      <c r="D16" s="56">
        <v>148</v>
      </c>
      <c r="E16" s="56">
        <v>120</v>
      </c>
      <c r="F16" s="56">
        <v>151</v>
      </c>
      <c r="G16" s="56">
        <v>160</v>
      </c>
      <c r="H16" s="56">
        <f t="shared" si="1"/>
        <v>579</v>
      </c>
      <c r="I16" s="56">
        <v>159</v>
      </c>
      <c r="J16" s="56">
        <v>150</v>
      </c>
      <c r="K16" s="56">
        <v>137</v>
      </c>
      <c r="L16" s="56">
        <v>166</v>
      </c>
      <c r="M16" s="56">
        <f>SUM(I16:L16)</f>
        <v>612</v>
      </c>
      <c r="N16" s="56">
        <v>184</v>
      </c>
      <c r="O16" s="56">
        <v>181</v>
      </c>
      <c r="P16" s="56">
        <v>196</v>
      </c>
      <c r="Q16" s="56">
        <v>207</v>
      </c>
      <c r="R16" s="56">
        <f t="shared" si="2"/>
        <v>768</v>
      </c>
      <c r="S16" s="56">
        <v>181</v>
      </c>
      <c r="T16" s="56">
        <v>161</v>
      </c>
      <c r="U16" s="56">
        <v>145</v>
      </c>
      <c r="V16" s="56">
        <v>142</v>
      </c>
      <c r="W16" s="56">
        <f t="shared" si="3"/>
        <v>629</v>
      </c>
      <c r="X16" s="10"/>
    </row>
    <row r="17" spans="1:24" s="25" customFormat="1" ht="17.25" customHeight="1">
      <c r="A17" s="10"/>
      <c r="B17" s="41" t="s">
        <v>30</v>
      </c>
      <c r="C17" s="43">
        <f>+C15+C16</f>
        <v>2005</v>
      </c>
      <c r="D17" s="43">
        <f>+D15+D16</f>
        <v>470</v>
      </c>
      <c r="E17" s="43">
        <f>+E15+E16</f>
        <v>504</v>
      </c>
      <c r="F17" s="43">
        <f>+F15+F16</f>
        <v>532</v>
      </c>
      <c r="G17" s="43">
        <f>+G15+G16</f>
        <v>566</v>
      </c>
      <c r="H17" s="43">
        <f t="shared" si="1"/>
        <v>2072</v>
      </c>
      <c r="I17" s="43">
        <f aca="true" t="shared" si="4" ref="I17:Q17">+I15+I16</f>
        <v>529</v>
      </c>
      <c r="J17" s="43">
        <f t="shared" si="4"/>
        <v>553</v>
      </c>
      <c r="K17" s="43">
        <f t="shared" si="4"/>
        <v>532</v>
      </c>
      <c r="L17" s="43">
        <f t="shared" si="4"/>
        <v>569</v>
      </c>
      <c r="M17" s="43">
        <f t="shared" si="4"/>
        <v>2183</v>
      </c>
      <c r="N17" s="43">
        <f t="shared" si="4"/>
        <v>589</v>
      </c>
      <c r="O17" s="43">
        <f t="shared" si="4"/>
        <v>596</v>
      </c>
      <c r="P17" s="43">
        <f t="shared" si="4"/>
        <v>633</v>
      </c>
      <c r="Q17" s="43">
        <f t="shared" si="4"/>
        <v>720</v>
      </c>
      <c r="R17" s="43">
        <f t="shared" si="2"/>
        <v>2538</v>
      </c>
      <c r="S17" s="43">
        <f>+S15+S16</f>
        <v>643</v>
      </c>
      <c r="T17" s="43">
        <f>+T15+T16</f>
        <v>634</v>
      </c>
      <c r="U17" s="43">
        <f>+U15+U16</f>
        <v>955</v>
      </c>
      <c r="V17" s="43">
        <f>+V15+V16</f>
        <v>1007</v>
      </c>
      <c r="W17" s="43">
        <f t="shared" si="3"/>
        <v>3239</v>
      </c>
      <c r="X17" s="10"/>
    </row>
    <row r="18" spans="1:24" s="25" customFormat="1" ht="17.25" customHeight="1" thickBot="1">
      <c r="A18" s="10"/>
      <c r="B18" s="38" t="s">
        <v>31</v>
      </c>
      <c r="C18" s="29">
        <f>+C14+C17</f>
        <v>4077</v>
      </c>
      <c r="D18" s="29">
        <f>+D14+D17</f>
        <v>1058</v>
      </c>
      <c r="E18" s="29">
        <f>+E14+E17</f>
        <v>1079</v>
      </c>
      <c r="F18" s="29">
        <f>+F14+F17</f>
        <v>1139</v>
      </c>
      <c r="G18" s="29">
        <f>+G14+G17</f>
        <v>1163</v>
      </c>
      <c r="H18" s="29">
        <f t="shared" si="1"/>
        <v>4439</v>
      </c>
      <c r="I18" s="29">
        <f aca="true" t="shared" si="5" ref="I18:Q18">+I14+I17</f>
        <v>1264</v>
      </c>
      <c r="J18" s="29">
        <f t="shared" si="5"/>
        <v>1255</v>
      </c>
      <c r="K18" s="29">
        <f t="shared" si="5"/>
        <v>1161</v>
      </c>
      <c r="L18" s="29">
        <f t="shared" si="5"/>
        <v>1283</v>
      </c>
      <c r="M18" s="29">
        <f t="shared" si="5"/>
        <v>4963</v>
      </c>
      <c r="N18" s="29">
        <f t="shared" si="5"/>
        <v>1388</v>
      </c>
      <c r="O18" s="29">
        <f t="shared" si="5"/>
        <v>1384</v>
      </c>
      <c r="P18" s="29">
        <f t="shared" si="5"/>
        <v>1445</v>
      </c>
      <c r="Q18" s="29">
        <f t="shared" si="5"/>
        <v>1498</v>
      </c>
      <c r="R18" s="29">
        <f t="shared" si="2"/>
        <v>5715</v>
      </c>
      <c r="S18" s="29">
        <f>+S14+S17</f>
        <v>1449</v>
      </c>
      <c r="T18" s="29">
        <f>+T14+T17</f>
        <v>1448</v>
      </c>
      <c r="U18" s="29">
        <f>+U14+U17</f>
        <v>1745</v>
      </c>
      <c r="V18" s="29">
        <f>+V14+V17</f>
        <v>1572</v>
      </c>
      <c r="W18" s="29">
        <f t="shared" si="3"/>
        <v>6214</v>
      </c>
      <c r="X18" s="10"/>
    </row>
    <row r="19" spans="1:24" s="25" customFormat="1" ht="17.25" customHeight="1" thickBot="1">
      <c r="A19" s="10"/>
      <c r="B19" s="60" t="s">
        <v>178</v>
      </c>
      <c r="C19" s="29">
        <f>+C12-C13-C18</f>
        <v>2582</v>
      </c>
      <c r="D19" s="29">
        <f>+D12-D13-D18</f>
        <v>643</v>
      </c>
      <c r="E19" s="29">
        <f>+E12-E13-E18</f>
        <v>593</v>
      </c>
      <c r="F19" s="29">
        <f>+F12-F13-F18</f>
        <v>721</v>
      </c>
      <c r="G19" s="29">
        <f>+G12-G13-G18</f>
        <v>704</v>
      </c>
      <c r="H19" s="29">
        <f t="shared" si="1"/>
        <v>2661</v>
      </c>
      <c r="I19" s="29">
        <f aca="true" t="shared" si="6" ref="I19:Q19">+I12-I13-I18</f>
        <v>963</v>
      </c>
      <c r="J19" s="29">
        <f t="shared" si="6"/>
        <v>779</v>
      </c>
      <c r="K19" s="29">
        <f t="shared" si="6"/>
        <v>684</v>
      </c>
      <c r="L19" s="29">
        <f t="shared" si="6"/>
        <v>811</v>
      </c>
      <c r="M19" s="29">
        <f t="shared" si="6"/>
        <v>3237</v>
      </c>
      <c r="N19" s="29">
        <f t="shared" si="6"/>
        <v>988</v>
      </c>
      <c r="O19" s="29">
        <f t="shared" si="6"/>
        <v>1001</v>
      </c>
      <c r="P19" s="29">
        <f t="shared" si="6"/>
        <v>900</v>
      </c>
      <c r="Q19" s="29">
        <f t="shared" si="6"/>
        <v>976</v>
      </c>
      <c r="R19" s="29">
        <f t="shared" si="2"/>
        <v>3865</v>
      </c>
      <c r="S19" s="29">
        <f>+S12-S13-S18</f>
        <v>860</v>
      </c>
      <c r="T19" s="29">
        <f>+T12-T13-T18</f>
        <v>830</v>
      </c>
      <c r="U19" s="29">
        <f>+U12-U13-U18</f>
        <v>389</v>
      </c>
      <c r="V19" s="29">
        <f>+V12-V13-V18</f>
        <v>363</v>
      </c>
      <c r="W19" s="29">
        <f t="shared" si="3"/>
        <v>2442</v>
      </c>
      <c r="X19" s="10"/>
    </row>
    <row r="20" spans="1:24" s="25" customFormat="1" ht="17.25" customHeight="1">
      <c r="A20" s="10"/>
      <c r="B20" s="48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10"/>
    </row>
    <row r="21" spans="1:24" ht="17.25" customHeight="1">
      <c r="A21" s="10"/>
      <c r="B21" s="16" t="s">
        <v>102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10"/>
    </row>
    <row r="22" spans="1:24" ht="17.25" customHeight="1">
      <c r="A22" s="10"/>
      <c r="B22" s="33" t="s">
        <v>68</v>
      </c>
      <c r="C22" s="35">
        <f aca="true" t="shared" si="7" ref="C22:M22">+C14/C12*100</f>
        <v>31.1</v>
      </c>
      <c r="D22" s="35">
        <f t="shared" si="7"/>
        <v>34.5</v>
      </c>
      <c r="E22" s="35">
        <f t="shared" si="7"/>
        <v>34.1</v>
      </c>
      <c r="F22" s="35">
        <f t="shared" si="7"/>
        <v>32.6</v>
      </c>
      <c r="G22" s="35">
        <f t="shared" si="7"/>
        <v>31.9</v>
      </c>
      <c r="H22" s="35">
        <f t="shared" si="7"/>
        <v>33.2</v>
      </c>
      <c r="I22" s="35">
        <f t="shared" si="7"/>
        <v>33</v>
      </c>
      <c r="J22" s="35">
        <f t="shared" si="7"/>
        <v>34.5</v>
      </c>
      <c r="K22" s="35">
        <f t="shared" si="7"/>
        <v>34.1</v>
      </c>
      <c r="L22" s="35">
        <f t="shared" si="7"/>
        <v>34.4</v>
      </c>
      <c r="M22" s="35">
        <f t="shared" si="7"/>
        <v>34</v>
      </c>
      <c r="N22" s="35">
        <f aca="true" t="shared" si="8" ref="N22:S22">+N14/N12*100</f>
        <v>33.6</v>
      </c>
      <c r="O22" s="35">
        <f t="shared" si="8"/>
        <v>33.1</v>
      </c>
      <c r="P22" s="35">
        <f t="shared" si="8"/>
        <v>34.6</v>
      </c>
      <c r="Q22" s="35">
        <f t="shared" si="8"/>
        <v>31.4</v>
      </c>
      <c r="R22" s="35">
        <f t="shared" si="8"/>
        <v>33.2</v>
      </c>
      <c r="S22" s="35">
        <f t="shared" si="8"/>
        <v>34.8</v>
      </c>
      <c r="T22" s="35">
        <f>+T14/T12*100</f>
        <v>35.7</v>
      </c>
      <c r="U22" s="35">
        <f>+U14/U12*100</f>
        <v>37</v>
      </c>
      <c r="V22" s="35">
        <f>+V14/V12*100</f>
        <v>27.6</v>
      </c>
      <c r="W22" s="35">
        <f>+W14/W12*100</f>
        <v>33.9</v>
      </c>
      <c r="X22" s="10"/>
    </row>
    <row r="23" spans="1:24" ht="17.25" customHeight="1">
      <c r="A23" s="10"/>
      <c r="B23" s="41" t="s">
        <v>69</v>
      </c>
      <c r="C23" s="42">
        <f aca="true" t="shared" si="9" ref="C23:M23">+C17/C12*100</f>
        <v>30.1</v>
      </c>
      <c r="D23" s="42">
        <f t="shared" si="9"/>
        <v>27.6</v>
      </c>
      <c r="E23" s="42">
        <f t="shared" si="9"/>
        <v>29.9</v>
      </c>
      <c r="F23" s="42">
        <f t="shared" si="9"/>
        <v>28.5</v>
      </c>
      <c r="G23" s="42">
        <f t="shared" si="9"/>
        <v>30.3</v>
      </c>
      <c r="H23" s="42">
        <f t="shared" si="9"/>
        <v>29.1</v>
      </c>
      <c r="I23" s="42">
        <f t="shared" si="9"/>
        <v>23.8</v>
      </c>
      <c r="J23" s="42">
        <f t="shared" si="9"/>
        <v>27.2</v>
      </c>
      <c r="K23" s="42">
        <f t="shared" si="9"/>
        <v>28.9</v>
      </c>
      <c r="L23" s="42">
        <f t="shared" si="9"/>
        <v>27.4</v>
      </c>
      <c r="M23" s="42">
        <f t="shared" si="9"/>
        <v>26.7</v>
      </c>
      <c r="N23" s="42">
        <f aca="true" t="shared" si="10" ref="N23:S23">+N17/N12*100</f>
        <v>24.8</v>
      </c>
      <c r="O23" s="42">
        <f t="shared" si="10"/>
        <v>25</v>
      </c>
      <c r="P23" s="42">
        <f t="shared" si="10"/>
        <v>27</v>
      </c>
      <c r="Q23" s="42">
        <f t="shared" si="10"/>
        <v>29.1</v>
      </c>
      <c r="R23" s="42">
        <f t="shared" si="10"/>
        <v>26.5</v>
      </c>
      <c r="S23" s="42">
        <f t="shared" si="10"/>
        <v>27.8</v>
      </c>
      <c r="T23" s="42">
        <f>+T17/T12*100</f>
        <v>27.8</v>
      </c>
      <c r="U23" s="42">
        <f>+U17/U12*100</f>
        <v>44.7</v>
      </c>
      <c r="V23" s="42">
        <f>+V17/V12*100</f>
        <v>49.2</v>
      </c>
      <c r="W23" s="42">
        <f>+W17/W12*100</f>
        <v>36.9</v>
      </c>
      <c r="X23" s="10"/>
    </row>
    <row r="24" spans="1:24" ht="17.25" customHeight="1">
      <c r="A24" s="10"/>
      <c r="B24" s="41" t="s">
        <v>70</v>
      </c>
      <c r="C24" s="42">
        <f aca="true" t="shared" si="11" ref="C24:M24">+C18/C12*100</f>
        <v>61.3</v>
      </c>
      <c r="D24" s="42">
        <f t="shared" si="11"/>
        <v>62.1</v>
      </c>
      <c r="E24" s="42">
        <f t="shared" si="11"/>
        <v>63.9</v>
      </c>
      <c r="F24" s="42">
        <f t="shared" si="11"/>
        <v>61.1</v>
      </c>
      <c r="G24" s="42">
        <f t="shared" si="11"/>
        <v>62.2</v>
      </c>
      <c r="H24" s="42">
        <f t="shared" si="11"/>
        <v>62.3</v>
      </c>
      <c r="I24" s="42">
        <f t="shared" si="11"/>
        <v>56.8</v>
      </c>
      <c r="J24" s="42">
        <f t="shared" si="11"/>
        <v>61.7</v>
      </c>
      <c r="K24" s="42">
        <f t="shared" si="11"/>
        <v>63</v>
      </c>
      <c r="L24" s="42">
        <f t="shared" si="11"/>
        <v>61.8</v>
      </c>
      <c r="M24" s="42">
        <f t="shared" si="11"/>
        <v>60.7</v>
      </c>
      <c r="N24" s="42">
        <f aca="true" t="shared" si="12" ref="N24:S24">+N18/N12*100</f>
        <v>58.3</v>
      </c>
      <c r="O24" s="42">
        <f t="shared" si="12"/>
        <v>58.1</v>
      </c>
      <c r="P24" s="42">
        <f t="shared" si="12"/>
        <v>61.6</v>
      </c>
      <c r="Q24" s="42">
        <f t="shared" si="12"/>
        <v>60.5</v>
      </c>
      <c r="R24" s="42">
        <f t="shared" si="12"/>
        <v>59.6</v>
      </c>
      <c r="S24" s="42">
        <f t="shared" si="12"/>
        <v>62.6</v>
      </c>
      <c r="T24" s="42">
        <f>+T18/T12*100</f>
        <v>63.6</v>
      </c>
      <c r="U24" s="42">
        <f>+U18/U12*100</f>
        <v>81.7</v>
      </c>
      <c r="V24" s="42">
        <f>+V18/V12*100</f>
        <v>76.8</v>
      </c>
      <c r="W24" s="42">
        <f>+W18/W12*100</f>
        <v>70.8</v>
      </c>
      <c r="X24" s="10"/>
    </row>
    <row r="25" spans="1:24" ht="17.25" customHeight="1" thickBot="1">
      <c r="A25" s="10"/>
      <c r="B25" s="68" t="s">
        <v>71</v>
      </c>
      <c r="C25" s="69">
        <f aca="true" t="shared" si="13" ref="C25:M25">+C19/C12*100</f>
        <v>38.8</v>
      </c>
      <c r="D25" s="69">
        <f t="shared" si="13"/>
        <v>37.7</v>
      </c>
      <c r="E25" s="69">
        <f t="shared" si="13"/>
        <v>35.1</v>
      </c>
      <c r="F25" s="69">
        <f t="shared" si="13"/>
        <v>38.7</v>
      </c>
      <c r="G25" s="69">
        <f t="shared" si="13"/>
        <v>37.7</v>
      </c>
      <c r="H25" s="69">
        <f t="shared" si="13"/>
        <v>37.3</v>
      </c>
      <c r="I25" s="69">
        <f t="shared" si="13"/>
        <v>43.2</v>
      </c>
      <c r="J25" s="69">
        <f t="shared" si="13"/>
        <v>38.3</v>
      </c>
      <c r="K25" s="69">
        <f t="shared" si="13"/>
        <v>37.1</v>
      </c>
      <c r="L25" s="69">
        <f t="shared" si="13"/>
        <v>39</v>
      </c>
      <c r="M25" s="69">
        <f t="shared" si="13"/>
        <v>39.6</v>
      </c>
      <c r="N25" s="69">
        <f aca="true" t="shared" si="14" ref="N25:S25">+N19/N12*100</f>
        <v>41.5</v>
      </c>
      <c r="O25" s="69">
        <f t="shared" si="14"/>
        <v>42</v>
      </c>
      <c r="P25" s="69">
        <f t="shared" si="14"/>
        <v>38.4</v>
      </c>
      <c r="Q25" s="69">
        <f t="shared" si="14"/>
        <v>39.4</v>
      </c>
      <c r="R25" s="69">
        <f t="shared" si="14"/>
        <v>40.3</v>
      </c>
      <c r="S25" s="69">
        <f t="shared" si="14"/>
        <v>37.2</v>
      </c>
      <c r="T25" s="69">
        <f>+T19/T12*100</f>
        <v>36.4</v>
      </c>
      <c r="U25" s="69">
        <f>+U19/U12*100</f>
        <v>18.2</v>
      </c>
      <c r="V25" s="69">
        <f>+V19/V12*100</f>
        <v>17.7</v>
      </c>
      <c r="W25" s="69">
        <f>+W19/W12*100</f>
        <v>27.8</v>
      </c>
      <c r="X25" s="10"/>
    </row>
    <row r="26" spans="1:24" ht="17.25" customHeight="1">
      <c r="A26" s="10"/>
      <c r="B26" s="14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10"/>
    </row>
    <row r="27" spans="1:24" ht="12" customHeight="1">
      <c r="A27" s="10"/>
      <c r="B27" s="16" t="s">
        <v>93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10"/>
    </row>
    <row r="28" spans="1:24" ht="31.5" customHeight="1" thickBot="1">
      <c r="A28" s="10"/>
      <c r="B28" s="192" t="s">
        <v>162</v>
      </c>
      <c r="C28" s="70">
        <v>2006</v>
      </c>
      <c r="D28" s="70">
        <v>2027</v>
      </c>
      <c r="E28" s="70">
        <v>2061</v>
      </c>
      <c r="F28" s="70">
        <v>2108</v>
      </c>
      <c r="G28" s="70">
        <v>2207</v>
      </c>
      <c r="H28" s="70">
        <v>2114</v>
      </c>
      <c r="I28" s="70">
        <v>2178</v>
      </c>
      <c r="J28" s="70">
        <v>1903</v>
      </c>
      <c r="K28" s="70">
        <v>1723</v>
      </c>
      <c r="L28" s="70">
        <v>1637</v>
      </c>
      <c r="M28" s="70">
        <v>1876</v>
      </c>
      <c r="N28" s="70">
        <v>1599</v>
      </c>
      <c r="O28" s="70">
        <v>1704</v>
      </c>
      <c r="P28" s="70">
        <v>1826</v>
      </c>
      <c r="Q28" s="70">
        <v>1892</v>
      </c>
      <c r="R28" s="70">
        <v>1755</v>
      </c>
      <c r="S28" s="70">
        <v>2000</v>
      </c>
      <c r="T28" s="70">
        <v>2090</v>
      </c>
      <c r="U28" s="70">
        <v>2100</v>
      </c>
      <c r="V28" s="70">
        <v>2191</v>
      </c>
      <c r="W28" s="70">
        <v>2097</v>
      </c>
      <c r="X28" s="10"/>
    </row>
    <row r="29" spans="1:24" ht="27.75" customHeight="1" thickBot="1">
      <c r="A29" s="57"/>
      <c r="B29" s="192" t="s">
        <v>161</v>
      </c>
      <c r="C29" s="69">
        <v>131.1</v>
      </c>
      <c r="D29" s="69">
        <v>129.5</v>
      </c>
      <c r="E29" s="69">
        <v>117.7</v>
      </c>
      <c r="F29" s="69">
        <v>139.9</v>
      </c>
      <c r="G29" s="69">
        <v>131</v>
      </c>
      <c r="H29" s="69">
        <v>128.8</v>
      </c>
      <c r="I29" s="69">
        <v>180.2</v>
      </c>
      <c r="J29" s="69">
        <v>167.8</v>
      </c>
      <c r="K29" s="69">
        <v>163.3</v>
      </c>
      <c r="L29" s="69">
        <v>203</v>
      </c>
      <c r="M29" s="69">
        <v>176.6</v>
      </c>
      <c r="N29" s="69">
        <v>249.6</v>
      </c>
      <c r="O29" s="69">
        <v>237.3</v>
      </c>
      <c r="P29" s="69">
        <v>199.3</v>
      </c>
      <c r="Q29" s="69">
        <v>208.3</v>
      </c>
      <c r="R29" s="69">
        <v>222.5</v>
      </c>
      <c r="S29" s="69">
        <v>173.7</v>
      </c>
      <c r="T29" s="69">
        <v>160.4</v>
      </c>
      <c r="U29" s="69">
        <v>75.9</v>
      </c>
      <c r="V29" s="69">
        <v>67.7</v>
      </c>
      <c r="W29" s="69">
        <v>118.1</v>
      </c>
      <c r="X29" s="57"/>
    </row>
    <row r="30" spans="1:24" ht="17.25" customHeight="1">
      <c r="A30" s="10"/>
      <c r="B30" s="14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10"/>
    </row>
    <row r="31" spans="1:24" ht="17.25" customHeight="1">
      <c r="A31" s="10"/>
      <c r="B31" s="16" t="s">
        <v>74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10"/>
    </row>
    <row r="32" spans="1:24" ht="17.25" customHeight="1">
      <c r="A32" s="10"/>
      <c r="B32" s="41" t="s">
        <v>75</v>
      </c>
      <c r="C32" s="43">
        <v>135313</v>
      </c>
      <c r="D32" s="120"/>
      <c r="E32" s="120"/>
      <c r="F32" s="120"/>
      <c r="G32" s="43">
        <v>183213</v>
      </c>
      <c r="H32" s="43">
        <v>183213</v>
      </c>
      <c r="I32" s="43">
        <v>201987</v>
      </c>
      <c r="J32" s="43">
        <v>206555</v>
      </c>
      <c r="K32" s="43">
        <v>210941</v>
      </c>
      <c r="L32" s="43">
        <v>229731</v>
      </c>
      <c r="M32" s="43">
        <v>229731</v>
      </c>
      <c r="N32" s="43">
        <v>235972</v>
      </c>
      <c r="O32" s="43">
        <v>251666</v>
      </c>
      <c r="P32" s="43">
        <v>261277</v>
      </c>
      <c r="Q32" s="43">
        <v>268871</v>
      </c>
      <c r="R32" s="43">
        <f>+Q32</f>
        <v>268871</v>
      </c>
      <c r="S32" s="43">
        <v>256063</v>
      </c>
      <c r="T32" s="43">
        <v>262709</v>
      </c>
      <c r="U32" s="43">
        <v>277206</v>
      </c>
      <c r="V32" s="43">
        <v>262019</v>
      </c>
      <c r="W32" s="43">
        <f>+V32</f>
        <v>262019</v>
      </c>
      <c r="X32" s="10"/>
    </row>
    <row r="33" spans="1:24" ht="17.25" customHeight="1">
      <c r="A33" s="10"/>
      <c r="B33" s="18" t="s">
        <v>76</v>
      </c>
      <c r="C33" s="120"/>
      <c r="D33" s="120"/>
      <c r="E33" s="120"/>
      <c r="F33" s="120"/>
      <c r="G33" s="43">
        <v>65580</v>
      </c>
      <c r="H33" s="43">
        <v>65580</v>
      </c>
      <c r="I33" s="43">
        <v>68369</v>
      </c>
      <c r="J33" s="43">
        <v>67654</v>
      </c>
      <c r="K33" s="43">
        <v>69182</v>
      </c>
      <c r="L33" s="43">
        <v>69156</v>
      </c>
      <c r="M33" s="43">
        <v>69156</v>
      </c>
      <c r="N33" s="43">
        <v>71651</v>
      </c>
      <c r="O33" s="43">
        <v>76844</v>
      </c>
      <c r="P33" s="43">
        <v>76093</v>
      </c>
      <c r="Q33" s="43">
        <v>76265</v>
      </c>
      <c r="R33" s="43">
        <f>+Q33</f>
        <v>76265</v>
      </c>
      <c r="S33" s="43">
        <v>75482</v>
      </c>
      <c r="T33" s="43">
        <v>79048</v>
      </c>
      <c r="U33" s="43">
        <v>82672</v>
      </c>
      <c r="V33" s="43">
        <v>71481</v>
      </c>
      <c r="W33" s="43">
        <f>+V33</f>
        <v>71481</v>
      </c>
      <c r="X33" s="10"/>
    </row>
    <row r="34" spans="1:24" ht="17.25" customHeight="1" thickBot="1">
      <c r="A34" s="10"/>
      <c r="B34" s="68" t="s">
        <v>77</v>
      </c>
      <c r="C34" s="125"/>
      <c r="D34" s="125"/>
      <c r="E34" s="125"/>
      <c r="F34" s="125"/>
      <c r="G34" s="125"/>
      <c r="H34" s="82">
        <v>613</v>
      </c>
      <c r="I34" s="70">
        <v>612</v>
      </c>
      <c r="J34" s="70">
        <v>600</v>
      </c>
      <c r="K34" s="70">
        <v>611</v>
      </c>
      <c r="L34" s="70">
        <v>610</v>
      </c>
      <c r="M34" s="70">
        <v>610</v>
      </c>
      <c r="N34" s="70">
        <v>610</v>
      </c>
      <c r="O34" s="70">
        <v>616</v>
      </c>
      <c r="P34" s="70">
        <v>613</v>
      </c>
      <c r="Q34" s="70">
        <v>794</v>
      </c>
      <c r="R34" s="70">
        <f>+Q34</f>
        <v>794</v>
      </c>
      <c r="S34" s="70">
        <v>638</v>
      </c>
      <c r="T34" s="70">
        <v>645</v>
      </c>
      <c r="U34" s="70">
        <v>652</v>
      </c>
      <c r="V34" s="70">
        <v>584</v>
      </c>
      <c r="W34" s="70">
        <f>+V34</f>
        <v>584</v>
      </c>
      <c r="X34" s="10"/>
    </row>
    <row r="35" spans="1:24" ht="17.25" customHeight="1">
      <c r="A35" s="10"/>
      <c r="B35" s="14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10"/>
    </row>
    <row r="36" spans="1:24" ht="11.25" customHeight="1">
      <c r="A36" s="10"/>
      <c r="B36" s="16" t="s">
        <v>94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10"/>
    </row>
    <row r="37" spans="1:24" ht="17.25" customHeight="1" thickBot="1">
      <c r="A37" s="10"/>
      <c r="B37" s="68" t="s">
        <v>95</v>
      </c>
      <c r="C37" s="125"/>
      <c r="D37" s="125"/>
      <c r="E37" s="125"/>
      <c r="F37" s="125"/>
      <c r="G37" s="125"/>
      <c r="H37" s="125"/>
      <c r="I37" s="70">
        <v>13200</v>
      </c>
      <c r="J37" s="70">
        <v>13200</v>
      </c>
      <c r="K37" s="70">
        <v>13200</v>
      </c>
      <c r="L37" s="70">
        <v>13400</v>
      </c>
      <c r="M37" s="70">
        <v>13400</v>
      </c>
      <c r="N37" s="70">
        <v>13600</v>
      </c>
      <c r="O37" s="70">
        <v>13600</v>
      </c>
      <c r="P37" s="70">
        <v>13900</v>
      </c>
      <c r="Q37" s="70">
        <v>14300</v>
      </c>
      <c r="R37" s="70">
        <f>+Q37</f>
        <v>14300</v>
      </c>
      <c r="S37" s="70">
        <v>14800</v>
      </c>
      <c r="T37" s="70">
        <v>15100</v>
      </c>
      <c r="U37" s="70">
        <v>15600</v>
      </c>
      <c r="V37" s="70">
        <v>15400</v>
      </c>
      <c r="W37" s="70">
        <f>+V37</f>
        <v>15400</v>
      </c>
      <c r="X37" s="10"/>
    </row>
    <row r="38" spans="1:24" ht="17.25" customHeight="1">
      <c r="A38" s="10"/>
      <c r="B38" s="14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10"/>
    </row>
    <row r="39" spans="1:24" ht="17.25" customHeight="1">
      <c r="A39" s="10"/>
      <c r="B39" s="16" t="s">
        <v>9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10"/>
    </row>
    <row r="40" spans="1:24" ht="17.25" customHeight="1">
      <c r="A40" s="10"/>
      <c r="B40" s="18" t="s">
        <v>115</v>
      </c>
      <c r="C40" s="122"/>
      <c r="D40" s="122"/>
      <c r="E40" s="122"/>
      <c r="F40" s="122"/>
      <c r="G40" s="122"/>
      <c r="H40" s="122"/>
      <c r="I40" s="19">
        <v>1070</v>
      </c>
      <c r="J40" s="19">
        <v>1070</v>
      </c>
      <c r="K40" s="19">
        <v>1070</v>
      </c>
      <c r="L40" s="19">
        <v>1080</v>
      </c>
      <c r="M40" s="19">
        <v>1080</v>
      </c>
      <c r="N40" s="19">
        <v>1080</v>
      </c>
      <c r="O40" s="19">
        <v>1070</v>
      </c>
      <c r="P40" s="19">
        <v>1090</v>
      </c>
      <c r="Q40" s="19">
        <v>1100</v>
      </c>
      <c r="R40" s="19">
        <f>+Q40</f>
        <v>1100</v>
      </c>
      <c r="S40" s="19">
        <v>1110</v>
      </c>
      <c r="T40" s="19">
        <v>1120</v>
      </c>
      <c r="U40" s="19">
        <v>1110</v>
      </c>
      <c r="V40" s="19">
        <v>1140</v>
      </c>
      <c r="W40" s="19">
        <f>+V40</f>
        <v>1140</v>
      </c>
      <c r="X40" s="10"/>
    </row>
    <row r="41" spans="1:24" s="25" customFormat="1" ht="17.25" customHeight="1">
      <c r="A41" s="10"/>
      <c r="B41" s="21" t="s">
        <v>117</v>
      </c>
      <c r="C41" s="123"/>
      <c r="D41" s="123"/>
      <c r="E41" s="123"/>
      <c r="F41" s="123"/>
      <c r="G41" s="123"/>
      <c r="H41" s="123"/>
      <c r="I41" s="22">
        <v>1040</v>
      </c>
      <c r="J41" s="22">
        <v>1080</v>
      </c>
      <c r="K41" s="22">
        <v>1080</v>
      </c>
      <c r="L41" s="22">
        <v>1090</v>
      </c>
      <c r="M41" s="22">
        <v>1090</v>
      </c>
      <c r="N41" s="22">
        <v>1130</v>
      </c>
      <c r="O41" s="22">
        <v>1130</v>
      </c>
      <c r="P41" s="22">
        <v>1190</v>
      </c>
      <c r="Q41" s="22">
        <v>1220</v>
      </c>
      <c r="R41" s="22">
        <f>+Q41</f>
        <v>1220</v>
      </c>
      <c r="S41" s="22">
        <v>1270</v>
      </c>
      <c r="T41" s="22">
        <v>1300</v>
      </c>
      <c r="U41" s="22">
        <v>1340</v>
      </c>
      <c r="V41" s="22">
        <v>1340</v>
      </c>
      <c r="W41" s="22">
        <f>+V41</f>
        <v>1340</v>
      </c>
      <c r="X41" s="10"/>
    </row>
    <row r="42" spans="1:24" s="25" customFormat="1" ht="17.25" customHeight="1">
      <c r="A42" s="10"/>
      <c r="B42" s="21" t="s">
        <v>116</v>
      </c>
      <c r="C42" s="123"/>
      <c r="D42" s="123"/>
      <c r="E42" s="123"/>
      <c r="F42" s="123"/>
      <c r="G42" s="123"/>
      <c r="H42" s="123"/>
      <c r="I42" s="22">
        <v>410</v>
      </c>
      <c r="J42" s="22">
        <v>420</v>
      </c>
      <c r="K42" s="22">
        <v>420</v>
      </c>
      <c r="L42" s="22">
        <v>420</v>
      </c>
      <c r="M42" s="22">
        <v>420</v>
      </c>
      <c r="N42" s="22">
        <v>410</v>
      </c>
      <c r="O42" s="22">
        <v>430</v>
      </c>
      <c r="P42" s="22">
        <v>420</v>
      </c>
      <c r="Q42" s="22">
        <v>470</v>
      </c>
      <c r="R42" s="22">
        <f>+Q42</f>
        <v>470</v>
      </c>
      <c r="S42" s="22">
        <v>480</v>
      </c>
      <c r="T42" s="22">
        <v>510</v>
      </c>
      <c r="U42" s="22">
        <v>580</v>
      </c>
      <c r="V42" s="22">
        <v>580</v>
      </c>
      <c r="W42" s="22">
        <f>+V42</f>
        <v>580</v>
      </c>
      <c r="X42" s="10"/>
    </row>
    <row r="43" spans="1:24" s="25" customFormat="1" ht="17.25" customHeight="1">
      <c r="A43" s="10"/>
      <c r="B43" s="26" t="s">
        <v>118</v>
      </c>
      <c r="C43" s="124"/>
      <c r="D43" s="124"/>
      <c r="E43" s="124"/>
      <c r="F43" s="124"/>
      <c r="G43" s="124"/>
      <c r="H43" s="124"/>
      <c r="I43" s="17">
        <v>200</v>
      </c>
      <c r="J43" s="17">
        <v>210</v>
      </c>
      <c r="K43" s="17">
        <v>210</v>
      </c>
      <c r="L43" s="17">
        <v>230</v>
      </c>
      <c r="M43" s="17">
        <v>230</v>
      </c>
      <c r="N43" s="17">
        <v>260</v>
      </c>
      <c r="O43" s="17">
        <v>290</v>
      </c>
      <c r="P43" s="17">
        <v>310</v>
      </c>
      <c r="Q43" s="17">
        <v>350</v>
      </c>
      <c r="R43" s="17">
        <f>+Q43</f>
        <v>350</v>
      </c>
      <c r="S43" s="17">
        <v>390</v>
      </c>
      <c r="T43" s="17">
        <v>440</v>
      </c>
      <c r="U43" s="17">
        <v>450</v>
      </c>
      <c r="V43" s="17">
        <v>420</v>
      </c>
      <c r="W43" s="17">
        <f>+V43</f>
        <v>420</v>
      </c>
      <c r="X43" s="10"/>
    </row>
    <row r="44" spans="1:24" ht="17.25" customHeight="1" thickBot="1">
      <c r="A44" s="10"/>
      <c r="B44" s="38" t="s">
        <v>9</v>
      </c>
      <c r="C44" s="29">
        <v>2540</v>
      </c>
      <c r="D44" s="29">
        <v>2600</v>
      </c>
      <c r="E44" s="29">
        <v>2640</v>
      </c>
      <c r="F44" s="29">
        <v>2670</v>
      </c>
      <c r="G44" s="29">
        <v>2710</v>
      </c>
      <c r="H44" s="29">
        <v>2710</v>
      </c>
      <c r="I44" s="29">
        <f aca="true" t="shared" si="15" ref="I44:Q44">SUM(I40:I43)</f>
        <v>2720</v>
      </c>
      <c r="J44" s="29">
        <f t="shared" si="15"/>
        <v>2780</v>
      </c>
      <c r="K44" s="29">
        <f t="shared" si="15"/>
        <v>2780</v>
      </c>
      <c r="L44" s="29">
        <f t="shared" si="15"/>
        <v>2820</v>
      </c>
      <c r="M44" s="29">
        <f t="shared" si="15"/>
        <v>2820</v>
      </c>
      <c r="N44" s="29">
        <f t="shared" si="15"/>
        <v>2880</v>
      </c>
      <c r="O44" s="29">
        <f t="shared" si="15"/>
        <v>2920</v>
      </c>
      <c r="P44" s="29">
        <f t="shared" si="15"/>
        <v>3010</v>
      </c>
      <c r="Q44" s="29">
        <f t="shared" si="15"/>
        <v>3140</v>
      </c>
      <c r="R44" s="29">
        <f>+Q44</f>
        <v>3140</v>
      </c>
      <c r="S44" s="29">
        <f>SUM(S40:S43)</f>
        <v>3250</v>
      </c>
      <c r="T44" s="29">
        <f>SUM(T40:T43)</f>
        <v>3370</v>
      </c>
      <c r="U44" s="29">
        <f>SUM(U40:U43)</f>
        <v>3480</v>
      </c>
      <c r="V44" s="29">
        <f>SUM(V40:V43)</f>
        <v>3480</v>
      </c>
      <c r="W44" s="29">
        <f>+V44</f>
        <v>3480</v>
      </c>
      <c r="X44" s="10"/>
    </row>
    <row r="45" spans="1:24" ht="17.25" customHeight="1">
      <c r="A45" s="10"/>
      <c r="B45" s="14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10"/>
    </row>
    <row r="46" spans="1:24" ht="17.25" customHeight="1">
      <c r="A46" s="10"/>
      <c r="B46" s="16" t="s">
        <v>7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10"/>
    </row>
    <row r="47" spans="1:24" ht="17.25" customHeight="1">
      <c r="A47" s="10"/>
      <c r="B47" s="33" t="s">
        <v>5</v>
      </c>
      <c r="C47" s="34">
        <v>78</v>
      </c>
      <c r="D47" s="34">
        <v>78</v>
      </c>
      <c r="E47" s="34">
        <v>70</v>
      </c>
      <c r="F47" s="34">
        <v>72</v>
      </c>
      <c r="G47" s="34">
        <v>70</v>
      </c>
      <c r="H47" s="34">
        <v>73</v>
      </c>
      <c r="I47" s="34">
        <v>76</v>
      </c>
      <c r="J47" s="34">
        <v>74</v>
      </c>
      <c r="K47" s="34">
        <v>71</v>
      </c>
      <c r="L47" s="34">
        <v>73</v>
      </c>
      <c r="M47" s="34">
        <v>74</v>
      </c>
      <c r="N47" s="34">
        <v>78</v>
      </c>
      <c r="O47" s="34">
        <v>75</v>
      </c>
      <c r="P47" s="34">
        <v>82</v>
      </c>
      <c r="Q47" s="34">
        <v>83</v>
      </c>
      <c r="R47" s="34">
        <v>80</v>
      </c>
      <c r="S47" s="34">
        <v>85</v>
      </c>
      <c r="T47" s="34">
        <v>86</v>
      </c>
      <c r="U47" s="34">
        <v>84</v>
      </c>
      <c r="V47" s="34">
        <v>87</v>
      </c>
      <c r="W47" s="34">
        <v>86</v>
      </c>
      <c r="X47" s="10"/>
    </row>
    <row r="48" spans="1:24" ht="17.25" customHeight="1">
      <c r="A48" s="10"/>
      <c r="B48" s="40" t="s">
        <v>6</v>
      </c>
      <c r="C48" s="56">
        <v>40</v>
      </c>
      <c r="D48" s="56">
        <v>39</v>
      </c>
      <c r="E48" s="56">
        <v>40</v>
      </c>
      <c r="F48" s="56">
        <v>42</v>
      </c>
      <c r="G48" s="56">
        <v>39</v>
      </c>
      <c r="H48" s="56">
        <v>40</v>
      </c>
      <c r="I48" s="56">
        <v>49</v>
      </c>
      <c r="J48" s="56">
        <v>39</v>
      </c>
      <c r="K48" s="56">
        <v>30</v>
      </c>
      <c r="L48" s="56">
        <v>36</v>
      </c>
      <c r="M48" s="56">
        <v>38</v>
      </c>
      <c r="N48" s="56">
        <v>40</v>
      </c>
      <c r="O48" s="56">
        <v>38</v>
      </c>
      <c r="P48" s="56">
        <v>30</v>
      </c>
      <c r="Q48" s="56">
        <v>34</v>
      </c>
      <c r="R48" s="56">
        <v>35</v>
      </c>
      <c r="S48" s="56">
        <v>32</v>
      </c>
      <c r="T48" s="56">
        <v>30</v>
      </c>
      <c r="U48" s="56">
        <v>25</v>
      </c>
      <c r="V48" s="56">
        <v>30</v>
      </c>
      <c r="W48" s="56">
        <v>29</v>
      </c>
      <c r="X48" s="10"/>
    </row>
    <row r="49" spans="1:24" ht="17.25" customHeight="1" thickBot="1">
      <c r="A49" s="57"/>
      <c r="B49" s="50" t="s">
        <v>8</v>
      </c>
      <c r="C49" s="91">
        <f>SUM(C47:C48)</f>
        <v>118</v>
      </c>
      <c r="D49" s="91">
        <f aca="true" t="shared" si="16" ref="D49:N49">SUM(D47:D48)</f>
        <v>117</v>
      </c>
      <c r="E49" s="91">
        <f t="shared" si="16"/>
        <v>110</v>
      </c>
      <c r="F49" s="91">
        <f t="shared" si="16"/>
        <v>114</v>
      </c>
      <c r="G49" s="91">
        <f t="shared" si="16"/>
        <v>109</v>
      </c>
      <c r="H49" s="91">
        <f t="shared" si="16"/>
        <v>113</v>
      </c>
      <c r="I49" s="91">
        <f t="shared" si="16"/>
        <v>125</v>
      </c>
      <c r="J49" s="91">
        <f t="shared" si="16"/>
        <v>113</v>
      </c>
      <c r="K49" s="91">
        <f t="shared" si="16"/>
        <v>101</v>
      </c>
      <c r="L49" s="91">
        <f t="shared" si="16"/>
        <v>109</v>
      </c>
      <c r="M49" s="91">
        <f t="shared" si="16"/>
        <v>112</v>
      </c>
      <c r="N49" s="91">
        <f t="shared" si="16"/>
        <v>118</v>
      </c>
      <c r="O49" s="91">
        <f aca="true" t="shared" si="17" ref="O49:W49">SUM(O47:O48)</f>
        <v>113</v>
      </c>
      <c r="P49" s="91">
        <f t="shared" si="17"/>
        <v>112</v>
      </c>
      <c r="Q49" s="91">
        <f t="shared" si="17"/>
        <v>117</v>
      </c>
      <c r="R49" s="91">
        <f t="shared" si="17"/>
        <v>115</v>
      </c>
      <c r="S49" s="91">
        <f t="shared" si="17"/>
        <v>117</v>
      </c>
      <c r="T49" s="91">
        <f t="shared" si="17"/>
        <v>116</v>
      </c>
      <c r="U49" s="91">
        <f t="shared" si="17"/>
        <v>109</v>
      </c>
      <c r="V49" s="91">
        <f t="shared" si="17"/>
        <v>117</v>
      </c>
      <c r="W49" s="91">
        <f t="shared" si="17"/>
        <v>115</v>
      </c>
      <c r="X49" s="57"/>
    </row>
    <row r="50" spans="1:24" ht="17.25" customHeight="1">
      <c r="A50" s="57"/>
      <c r="B50" s="26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57"/>
    </row>
    <row r="51" spans="1:24" ht="17.25" customHeight="1" thickBot="1">
      <c r="A51" s="10"/>
      <c r="B51" s="38" t="s">
        <v>100</v>
      </c>
      <c r="C51" s="29">
        <v>46</v>
      </c>
      <c r="D51" s="29">
        <v>44</v>
      </c>
      <c r="E51" s="29">
        <v>39</v>
      </c>
      <c r="F51" s="29">
        <v>44</v>
      </c>
      <c r="G51" s="29">
        <v>41</v>
      </c>
      <c r="H51" s="29">
        <v>42</v>
      </c>
      <c r="I51" s="29">
        <v>54</v>
      </c>
      <c r="J51" s="29">
        <v>43</v>
      </c>
      <c r="K51" s="29">
        <v>37</v>
      </c>
      <c r="L51" s="29">
        <v>42</v>
      </c>
      <c r="M51" s="29">
        <v>44</v>
      </c>
      <c r="N51" s="29">
        <v>49</v>
      </c>
      <c r="O51" s="29">
        <v>48</v>
      </c>
      <c r="P51" s="29">
        <v>43</v>
      </c>
      <c r="Q51" s="29">
        <v>46</v>
      </c>
      <c r="R51" s="29">
        <v>47</v>
      </c>
      <c r="S51" s="29">
        <v>44</v>
      </c>
      <c r="T51" s="29">
        <v>42</v>
      </c>
      <c r="U51" s="29">
        <v>20</v>
      </c>
      <c r="V51" s="29">
        <v>21</v>
      </c>
      <c r="W51" s="29">
        <v>32</v>
      </c>
      <c r="X51" s="10"/>
    </row>
    <row r="52" spans="1:24" ht="17.25" customHeight="1">
      <c r="A52" s="10"/>
      <c r="B52" s="14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10"/>
    </row>
    <row r="53" spans="1:24" ht="17.25" customHeight="1" thickBot="1">
      <c r="A53" s="10"/>
      <c r="B53" s="12" t="s">
        <v>48</v>
      </c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10"/>
    </row>
    <row r="54" spans="1:24" ht="17.25" customHeight="1" thickTop="1">
      <c r="A54" s="10"/>
      <c r="B54" s="14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10"/>
    </row>
    <row r="55" spans="1:24" ht="17.25" customHeight="1">
      <c r="A55" s="10"/>
      <c r="B55" s="16" t="s">
        <v>49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10"/>
    </row>
    <row r="56" spans="1:24" ht="17.25" customHeight="1" thickBot="1">
      <c r="A56" s="10"/>
      <c r="B56" s="38" t="s">
        <v>48</v>
      </c>
      <c r="C56" s="72">
        <v>567.8</v>
      </c>
      <c r="D56" s="72">
        <v>596.1</v>
      </c>
      <c r="E56" s="72">
        <v>631.7</v>
      </c>
      <c r="F56" s="72">
        <v>673.3</v>
      </c>
      <c r="G56" s="72">
        <v>693.3</v>
      </c>
      <c r="H56" s="72">
        <f>IF((+H57+H58)='Assets under Management'!H7,(+H57+H58),"Error")</f>
        <v>693.3</v>
      </c>
      <c r="I56" s="72">
        <f>IF((+I57+I58)='Assets under Management'!I7,(+I57+I58),"Error")</f>
        <v>733.7</v>
      </c>
      <c r="J56" s="72">
        <f>IF((+J57+J58)='Assets under Management'!J7,(+J57+J58),"Error")</f>
        <v>714.1</v>
      </c>
      <c r="K56" s="72">
        <f>IF((+K57+K58)='Assets under Management'!K7,(+K57+K58),"Error")</f>
        <v>753.2</v>
      </c>
      <c r="L56" s="72">
        <f>IF((+L57+L58)='Assets under Management'!L7,(+L57+L58),"Error")</f>
        <v>784.2</v>
      </c>
      <c r="M56" s="72">
        <f>IF((+M57+M58)='Assets under Management'!M7,(+M57+M58),"Error")</f>
        <v>784.2</v>
      </c>
      <c r="N56" s="72">
        <f>IF((+N57+N58)='Assets under Management'!N7,(+N57+N58),"Error")</f>
        <v>814.8</v>
      </c>
      <c r="O56" s="72">
        <f>IF((+O57+O58)='Assets under Management'!O7,(+O57+O58),"Error")</f>
        <v>860.5</v>
      </c>
      <c r="P56" s="72">
        <f>IF((+P57+P58)='Assets under Management'!P7,(+P57+P58),"Error")</f>
        <v>834.7</v>
      </c>
      <c r="Q56" s="72">
        <f>IF((+Q57+Q58)='Assets under Management'!Q7,(+Q57+Q58),"Error")</f>
        <v>838.6</v>
      </c>
      <c r="R56" s="72">
        <f>IF((+R57+R58)='Assets under Management'!R7,(+R57+R58),"Error")</f>
        <v>838.6</v>
      </c>
      <c r="S56" s="72">
        <f>IF((+S57+S58)='Assets under Management'!S7,(+S57+S58),"Error")</f>
        <v>749.4</v>
      </c>
      <c r="T56" s="72">
        <f>IF((+T57+T58)='Assets under Management'!T7,(+T57+T58),"Error")</f>
        <v>773.5</v>
      </c>
      <c r="U56" s="72">
        <f>IF((+U57+U58)='Assets under Management'!U7,(+U57+U58),"Error")</f>
        <v>751.2</v>
      </c>
      <c r="V56" s="72">
        <f>IF((+V57+V58)='Assets under Management'!V7,(+V57+V58),"Error")</f>
        <v>646</v>
      </c>
      <c r="W56" s="72">
        <f>IF((+W57+W58)='Assets under Management'!W7,(+W57+W58),"Error")</f>
        <v>646</v>
      </c>
      <c r="X56" s="10"/>
    </row>
    <row r="57" spans="1:24" ht="17.25" customHeight="1">
      <c r="A57" s="10"/>
      <c r="B57" s="44" t="s">
        <v>128</v>
      </c>
      <c r="C57" s="123"/>
      <c r="D57" s="123"/>
      <c r="E57" s="123"/>
      <c r="F57" s="123"/>
      <c r="G57" s="123"/>
      <c r="H57" s="113">
        <v>161.3</v>
      </c>
      <c r="I57" s="45">
        <v>167.5</v>
      </c>
      <c r="J57" s="45">
        <v>165.6</v>
      </c>
      <c r="K57" s="45">
        <v>173.8</v>
      </c>
      <c r="L57" s="45">
        <v>177.6</v>
      </c>
      <c r="M57" s="45">
        <v>177.6</v>
      </c>
      <c r="N57" s="45">
        <v>180.1</v>
      </c>
      <c r="O57" s="45">
        <v>193.9</v>
      </c>
      <c r="P57" s="45">
        <v>189.6</v>
      </c>
      <c r="Q57" s="45">
        <v>182.7</v>
      </c>
      <c r="R57" s="45">
        <f>+Q57</f>
        <v>182.7</v>
      </c>
      <c r="S57" s="45">
        <v>161.5</v>
      </c>
      <c r="T57" s="45">
        <v>164.1</v>
      </c>
      <c r="U57" s="45">
        <v>155</v>
      </c>
      <c r="V57" s="45">
        <v>126.7</v>
      </c>
      <c r="W57" s="45">
        <f>+V57</f>
        <v>126.7</v>
      </c>
      <c r="X57" s="10"/>
    </row>
    <row r="58" spans="1:24" ht="17.25" customHeight="1" thickBot="1">
      <c r="A58" s="10"/>
      <c r="B58" s="94" t="s">
        <v>137</v>
      </c>
      <c r="C58" s="124"/>
      <c r="D58" s="124"/>
      <c r="E58" s="124"/>
      <c r="F58" s="124"/>
      <c r="G58" s="124"/>
      <c r="H58" s="114">
        <v>532</v>
      </c>
      <c r="I58" s="95">
        <v>566.2</v>
      </c>
      <c r="J58" s="95">
        <v>548.5</v>
      </c>
      <c r="K58" s="95">
        <v>579.4</v>
      </c>
      <c r="L58" s="95">
        <v>606.6</v>
      </c>
      <c r="M58" s="95">
        <v>606.6</v>
      </c>
      <c r="N58" s="95">
        <v>634.7</v>
      </c>
      <c r="O58" s="95">
        <v>666.6</v>
      </c>
      <c r="P58" s="95">
        <v>645.1</v>
      </c>
      <c r="Q58" s="95">
        <v>655.9</v>
      </c>
      <c r="R58" s="95">
        <f>+Q58</f>
        <v>655.9</v>
      </c>
      <c r="S58" s="95">
        <v>587.9</v>
      </c>
      <c r="T58" s="95">
        <v>609.4</v>
      </c>
      <c r="U58" s="95">
        <v>596.2</v>
      </c>
      <c r="V58" s="95">
        <v>519.3</v>
      </c>
      <c r="W58" s="95">
        <f>+V58</f>
        <v>519.3</v>
      </c>
      <c r="X58" s="10"/>
    </row>
    <row r="59" spans="1:24" ht="13.5" customHeight="1">
      <c r="A59" s="10"/>
      <c r="B59" s="106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"/>
    </row>
    <row r="60" spans="1:24" ht="17.25" customHeight="1">
      <c r="A60" s="10"/>
      <c r="B60" s="105" t="s">
        <v>138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10"/>
    </row>
    <row r="61" spans="1:24" ht="17.25" customHeight="1">
      <c r="A61" s="10"/>
      <c r="B61" s="99" t="s">
        <v>131</v>
      </c>
      <c r="C61" s="122"/>
      <c r="D61" s="122"/>
      <c r="E61" s="122"/>
      <c r="F61" s="122"/>
      <c r="G61" s="122"/>
      <c r="H61" s="122"/>
      <c r="I61" s="45">
        <v>317.1</v>
      </c>
      <c r="J61" s="45">
        <v>302.1</v>
      </c>
      <c r="K61" s="45">
        <v>319.3</v>
      </c>
      <c r="L61" s="45">
        <v>330.9</v>
      </c>
      <c r="M61" s="45">
        <v>330.9</v>
      </c>
      <c r="N61" s="45">
        <v>343.8</v>
      </c>
      <c r="O61" s="45">
        <v>367.4</v>
      </c>
      <c r="P61" s="45">
        <v>338.9</v>
      </c>
      <c r="Q61" s="45">
        <v>333.8</v>
      </c>
      <c r="R61" s="45">
        <f>+Q61</f>
        <v>333.8</v>
      </c>
      <c r="S61" s="45">
        <v>290.5</v>
      </c>
      <c r="T61" s="45">
        <v>301.3</v>
      </c>
      <c r="U61" s="45">
        <v>304.8</v>
      </c>
      <c r="V61" s="45">
        <v>258.1</v>
      </c>
      <c r="W61" s="45">
        <f>+V61</f>
        <v>258.1</v>
      </c>
      <c r="X61" s="10"/>
    </row>
    <row r="62" spans="1:24" ht="17.25" customHeight="1">
      <c r="A62" s="10"/>
      <c r="B62" s="101" t="s">
        <v>132</v>
      </c>
      <c r="C62" s="123"/>
      <c r="D62" s="123"/>
      <c r="E62" s="123"/>
      <c r="F62" s="123"/>
      <c r="G62" s="123"/>
      <c r="H62" s="123"/>
      <c r="I62" s="24">
        <v>202.6</v>
      </c>
      <c r="J62" s="24">
        <v>203</v>
      </c>
      <c r="K62" s="24">
        <v>212</v>
      </c>
      <c r="L62" s="24">
        <v>221.2</v>
      </c>
      <c r="M62" s="24">
        <v>221.2</v>
      </c>
      <c r="N62" s="24">
        <v>228.7</v>
      </c>
      <c r="O62" s="24">
        <v>237.6</v>
      </c>
      <c r="P62" s="24">
        <v>243.7</v>
      </c>
      <c r="Q62" s="24">
        <v>244.3</v>
      </c>
      <c r="R62" s="24">
        <f>+Q62</f>
        <v>244.3</v>
      </c>
      <c r="S62" s="24">
        <v>224.8</v>
      </c>
      <c r="T62" s="24">
        <v>232.1</v>
      </c>
      <c r="U62" s="24">
        <v>220.7</v>
      </c>
      <c r="V62" s="24">
        <v>200.8</v>
      </c>
      <c r="W62" s="24">
        <f>+V62</f>
        <v>200.8</v>
      </c>
      <c r="X62" s="10"/>
    </row>
    <row r="63" spans="1:24" ht="17.25" customHeight="1">
      <c r="A63" s="10"/>
      <c r="B63" s="101" t="s">
        <v>133</v>
      </c>
      <c r="C63" s="123"/>
      <c r="D63" s="123"/>
      <c r="E63" s="123"/>
      <c r="F63" s="123"/>
      <c r="G63" s="123"/>
      <c r="H63" s="123"/>
      <c r="I63" s="24">
        <v>144.2</v>
      </c>
      <c r="J63" s="24">
        <v>141.5</v>
      </c>
      <c r="K63" s="24">
        <v>148.3</v>
      </c>
      <c r="L63" s="24">
        <v>152.4</v>
      </c>
      <c r="M63" s="24">
        <v>152.4</v>
      </c>
      <c r="N63" s="24">
        <v>156.7</v>
      </c>
      <c r="O63" s="24">
        <v>161.4</v>
      </c>
      <c r="P63" s="24">
        <v>159</v>
      </c>
      <c r="Q63" s="24">
        <v>156.1</v>
      </c>
      <c r="R63" s="24">
        <f>+Q63</f>
        <v>156.1</v>
      </c>
      <c r="S63" s="24">
        <v>145.4</v>
      </c>
      <c r="T63" s="24">
        <v>145.8</v>
      </c>
      <c r="U63" s="24">
        <v>139.9</v>
      </c>
      <c r="V63" s="24">
        <v>122.9</v>
      </c>
      <c r="W63" s="24">
        <f>+V63</f>
        <v>122.9</v>
      </c>
      <c r="X63" s="10"/>
    </row>
    <row r="64" spans="1:24" ht="17.25" customHeight="1">
      <c r="A64" s="10"/>
      <c r="B64" s="102" t="s">
        <v>10</v>
      </c>
      <c r="C64" s="124"/>
      <c r="D64" s="124"/>
      <c r="E64" s="124"/>
      <c r="F64" s="124"/>
      <c r="G64" s="124"/>
      <c r="H64" s="124"/>
      <c r="I64" s="233">
        <v>69.8</v>
      </c>
      <c r="J64" s="233">
        <v>67.5</v>
      </c>
      <c r="K64" s="233">
        <v>73.6</v>
      </c>
      <c r="L64" s="233">
        <v>79.7</v>
      </c>
      <c r="M64" s="233">
        <v>79.7</v>
      </c>
      <c r="N64" s="233">
        <v>85.6</v>
      </c>
      <c r="O64" s="233">
        <v>94.1</v>
      </c>
      <c r="P64" s="233">
        <v>93.1</v>
      </c>
      <c r="Q64" s="233">
        <v>104.4</v>
      </c>
      <c r="R64" s="233">
        <f>+Q64</f>
        <v>104.4</v>
      </c>
      <c r="S64" s="233">
        <v>88.7</v>
      </c>
      <c r="T64" s="233">
        <v>94.3</v>
      </c>
      <c r="U64" s="233">
        <v>85.8</v>
      </c>
      <c r="V64" s="233">
        <v>64.2</v>
      </c>
      <c r="W64" s="233">
        <f>+V64</f>
        <v>64.2</v>
      </c>
      <c r="X64" s="10"/>
    </row>
    <row r="65" spans="1:24" ht="17.25" customHeight="1" thickBot="1">
      <c r="A65" s="10"/>
      <c r="B65" s="104" t="s">
        <v>134</v>
      </c>
      <c r="C65" s="234">
        <f aca="true" t="shared" si="18" ref="C65:H65">+C56</f>
        <v>567.8</v>
      </c>
      <c r="D65" s="234">
        <f t="shared" si="18"/>
        <v>596.1</v>
      </c>
      <c r="E65" s="234">
        <f t="shared" si="18"/>
        <v>631.7</v>
      </c>
      <c r="F65" s="234">
        <f t="shared" si="18"/>
        <v>673.3</v>
      </c>
      <c r="G65" s="234">
        <f t="shared" si="18"/>
        <v>693.3</v>
      </c>
      <c r="H65" s="234">
        <f t="shared" si="18"/>
        <v>693.3</v>
      </c>
      <c r="I65" s="72">
        <f>IF((SUM(I61:I64))=I56,SUM(I61:I64),"Error")</f>
        <v>733.7</v>
      </c>
      <c r="J65" s="72">
        <f aca="true" t="shared" si="19" ref="J65:W65">IF((SUM(J61:J64))=J56,SUM(J61:J64),"Error")</f>
        <v>714.1</v>
      </c>
      <c r="K65" s="72">
        <f t="shared" si="19"/>
        <v>753.2</v>
      </c>
      <c r="L65" s="72">
        <f t="shared" si="19"/>
        <v>784.2</v>
      </c>
      <c r="M65" s="72">
        <f t="shared" si="19"/>
        <v>784.2</v>
      </c>
      <c r="N65" s="72">
        <f t="shared" si="19"/>
        <v>814.8</v>
      </c>
      <c r="O65" s="72">
        <f t="shared" si="19"/>
        <v>860.5</v>
      </c>
      <c r="P65" s="72">
        <f t="shared" si="19"/>
        <v>834.7</v>
      </c>
      <c r="Q65" s="72">
        <f t="shared" si="19"/>
        <v>838.6</v>
      </c>
      <c r="R65" s="72">
        <f t="shared" si="19"/>
        <v>838.6</v>
      </c>
      <c r="S65" s="72">
        <f t="shared" si="19"/>
        <v>749.4</v>
      </c>
      <c r="T65" s="72">
        <f t="shared" si="19"/>
        <v>773.5</v>
      </c>
      <c r="U65" s="72">
        <f t="shared" si="19"/>
        <v>751.2</v>
      </c>
      <c r="V65" s="72">
        <f t="shared" si="19"/>
        <v>646</v>
      </c>
      <c r="W65" s="72">
        <f t="shared" si="19"/>
        <v>646</v>
      </c>
      <c r="X65" s="10"/>
    </row>
    <row r="66" spans="1:24" ht="17.25" customHeight="1">
      <c r="A66" s="10"/>
      <c r="B66" s="103"/>
      <c r="C66" s="235"/>
      <c r="D66" s="235"/>
      <c r="E66" s="235"/>
      <c r="F66" s="235"/>
      <c r="G66" s="235"/>
      <c r="H66" s="235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10"/>
    </row>
    <row r="67" spans="1:24" ht="17.25" customHeight="1">
      <c r="A67" s="10"/>
      <c r="B67" s="105" t="s">
        <v>139</v>
      </c>
      <c r="C67" s="236"/>
      <c r="D67" s="236"/>
      <c r="E67" s="236"/>
      <c r="F67" s="236"/>
      <c r="G67" s="236"/>
      <c r="H67" s="236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10"/>
    </row>
    <row r="68" spans="1:24" ht="17.25" customHeight="1">
      <c r="A68" s="10"/>
      <c r="B68" s="99" t="s">
        <v>115</v>
      </c>
      <c r="C68" s="237"/>
      <c r="D68" s="237"/>
      <c r="E68" s="237"/>
      <c r="F68" s="237"/>
      <c r="G68" s="237"/>
      <c r="H68" s="237"/>
      <c r="I68" s="45">
        <v>304.7</v>
      </c>
      <c r="J68" s="45">
        <v>295.1</v>
      </c>
      <c r="K68" s="45">
        <v>311.2</v>
      </c>
      <c r="L68" s="45">
        <v>321.1</v>
      </c>
      <c r="M68" s="45">
        <v>321.1</v>
      </c>
      <c r="N68" s="45">
        <v>330.4</v>
      </c>
      <c r="O68" s="45">
        <v>345.1</v>
      </c>
      <c r="P68" s="45">
        <v>344.5</v>
      </c>
      <c r="Q68" s="45">
        <v>339.3</v>
      </c>
      <c r="R68" s="45">
        <f>+Q68</f>
        <v>339.3</v>
      </c>
      <c r="S68" s="45">
        <v>307.6</v>
      </c>
      <c r="T68" s="45">
        <v>312.8</v>
      </c>
      <c r="U68" s="45">
        <v>300.5</v>
      </c>
      <c r="V68" s="45">
        <v>252.7</v>
      </c>
      <c r="W68" s="45">
        <f>+V68</f>
        <v>252.7</v>
      </c>
      <c r="X68" s="10"/>
    </row>
    <row r="69" spans="1:24" ht="17.25" customHeight="1">
      <c r="A69" s="10"/>
      <c r="B69" s="101" t="s">
        <v>117</v>
      </c>
      <c r="C69" s="238"/>
      <c r="D69" s="238"/>
      <c r="E69" s="238"/>
      <c r="F69" s="238"/>
      <c r="G69" s="238"/>
      <c r="H69" s="238"/>
      <c r="I69" s="24">
        <v>258.3</v>
      </c>
      <c r="J69" s="24">
        <v>256</v>
      </c>
      <c r="K69" s="24">
        <v>268.9</v>
      </c>
      <c r="L69" s="24">
        <v>282</v>
      </c>
      <c r="M69" s="24">
        <v>282</v>
      </c>
      <c r="N69" s="24">
        <v>292.6</v>
      </c>
      <c r="O69" s="24">
        <v>311.1</v>
      </c>
      <c r="P69" s="24">
        <v>309.3</v>
      </c>
      <c r="Q69" s="24">
        <v>308.3</v>
      </c>
      <c r="R69" s="24">
        <f>+Q69</f>
        <v>308.3</v>
      </c>
      <c r="S69" s="24">
        <v>274.7</v>
      </c>
      <c r="T69" s="24">
        <v>284.9</v>
      </c>
      <c r="U69" s="24">
        <v>278.8</v>
      </c>
      <c r="V69" s="24">
        <v>242.6</v>
      </c>
      <c r="W69" s="24">
        <f>+V69</f>
        <v>242.6</v>
      </c>
      <c r="X69" s="10"/>
    </row>
    <row r="70" spans="1:24" ht="17.25" customHeight="1">
      <c r="A70" s="10"/>
      <c r="B70" s="101" t="s">
        <v>116</v>
      </c>
      <c r="C70" s="238"/>
      <c r="D70" s="238"/>
      <c r="E70" s="238"/>
      <c r="F70" s="238"/>
      <c r="G70" s="238"/>
      <c r="H70" s="238"/>
      <c r="I70" s="24">
        <v>120.7</v>
      </c>
      <c r="J70" s="24">
        <v>116</v>
      </c>
      <c r="K70" s="24">
        <v>122.8</v>
      </c>
      <c r="L70" s="24">
        <v>127</v>
      </c>
      <c r="M70" s="24">
        <v>127</v>
      </c>
      <c r="N70" s="24">
        <v>131.9</v>
      </c>
      <c r="O70" s="24">
        <v>140.4</v>
      </c>
      <c r="P70" s="24">
        <v>116.7</v>
      </c>
      <c r="Q70" s="24">
        <v>122.6</v>
      </c>
      <c r="R70" s="24">
        <f>+Q70</f>
        <v>122.6</v>
      </c>
      <c r="S70" s="24">
        <v>108.8</v>
      </c>
      <c r="T70" s="24">
        <v>111.7</v>
      </c>
      <c r="U70" s="24">
        <v>112.4</v>
      </c>
      <c r="V70" s="24">
        <v>102.2</v>
      </c>
      <c r="W70" s="24">
        <f>+V70</f>
        <v>102.2</v>
      </c>
      <c r="X70" s="10"/>
    </row>
    <row r="71" spans="1:24" ht="17.25" customHeight="1">
      <c r="A71" s="10"/>
      <c r="B71" s="102" t="s">
        <v>140</v>
      </c>
      <c r="C71" s="239"/>
      <c r="D71" s="239"/>
      <c r="E71" s="239"/>
      <c r="F71" s="239"/>
      <c r="G71" s="239"/>
      <c r="H71" s="239"/>
      <c r="I71" s="233">
        <v>50</v>
      </c>
      <c r="J71" s="233">
        <v>47</v>
      </c>
      <c r="K71" s="233">
        <v>50.3</v>
      </c>
      <c r="L71" s="233">
        <v>54.1</v>
      </c>
      <c r="M71" s="233">
        <v>54.1</v>
      </c>
      <c r="N71" s="233">
        <v>59.9</v>
      </c>
      <c r="O71" s="233">
        <v>63.9</v>
      </c>
      <c r="P71" s="233">
        <v>64.2</v>
      </c>
      <c r="Q71" s="233">
        <v>68.4</v>
      </c>
      <c r="R71" s="233">
        <f>+Q71</f>
        <v>68.4</v>
      </c>
      <c r="S71" s="233">
        <v>58.3</v>
      </c>
      <c r="T71" s="233">
        <v>64.1</v>
      </c>
      <c r="U71" s="233">
        <v>59.5</v>
      </c>
      <c r="V71" s="233">
        <v>48.5</v>
      </c>
      <c r="W71" s="233">
        <f>+V71</f>
        <v>48.5</v>
      </c>
      <c r="X71" s="10"/>
    </row>
    <row r="72" spans="1:24" ht="17.25" customHeight="1" thickBot="1">
      <c r="A72" s="10"/>
      <c r="B72" s="108" t="s">
        <v>134</v>
      </c>
      <c r="C72" s="234">
        <f aca="true" t="shared" si="20" ref="C72:H72">+C56</f>
        <v>567.8</v>
      </c>
      <c r="D72" s="234">
        <f t="shared" si="20"/>
        <v>596.1</v>
      </c>
      <c r="E72" s="234">
        <f t="shared" si="20"/>
        <v>631.7</v>
      </c>
      <c r="F72" s="234">
        <f t="shared" si="20"/>
        <v>673.3</v>
      </c>
      <c r="G72" s="234">
        <f t="shared" si="20"/>
        <v>693.3</v>
      </c>
      <c r="H72" s="234">
        <f t="shared" si="20"/>
        <v>693.3</v>
      </c>
      <c r="I72" s="72">
        <f>IF((SUM(I68:I71))=I56,SUM(I68:I71),"Error")</f>
        <v>733.7</v>
      </c>
      <c r="J72" s="72">
        <f aca="true" t="shared" si="21" ref="J72:W72">IF((SUM(J68:J71))=J56,SUM(J68:J71),"Error")</f>
        <v>714.1</v>
      </c>
      <c r="K72" s="72">
        <f t="shared" si="21"/>
        <v>753.2</v>
      </c>
      <c r="L72" s="72">
        <f t="shared" si="21"/>
        <v>784.2</v>
      </c>
      <c r="M72" s="72">
        <f t="shared" si="21"/>
        <v>784.2</v>
      </c>
      <c r="N72" s="72">
        <f t="shared" si="21"/>
        <v>814.8</v>
      </c>
      <c r="O72" s="72">
        <f t="shared" si="21"/>
        <v>860.5</v>
      </c>
      <c r="P72" s="72">
        <f t="shared" si="21"/>
        <v>834.7</v>
      </c>
      <c r="Q72" s="72">
        <f t="shared" si="21"/>
        <v>838.6</v>
      </c>
      <c r="R72" s="72">
        <f t="shared" si="21"/>
        <v>838.6</v>
      </c>
      <c r="S72" s="72">
        <f t="shared" si="21"/>
        <v>749.4</v>
      </c>
      <c r="T72" s="72">
        <f t="shared" si="21"/>
        <v>773.5</v>
      </c>
      <c r="U72" s="72">
        <f t="shared" si="21"/>
        <v>751.2</v>
      </c>
      <c r="V72" s="72">
        <f t="shared" si="21"/>
        <v>646</v>
      </c>
      <c r="W72" s="72">
        <f t="shared" si="21"/>
        <v>646</v>
      </c>
      <c r="X72" s="10"/>
    </row>
    <row r="73" spans="1:24" ht="17.25" customHeight="1">
      <c r="A73" s="10"/>
      <c r="B73" s="103"/>
      <c r="C73" s="235"/>
      <c r="D73" s="235"/>
      <c r="E73" s="235"/>
      <c r="F73" s="235"/>
      <c r="G73" s="235"/>
      <c r="H73" s="235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10"/>
    </row>
    <row r="74" spans="1:24" ht="17.25" customHeight="1">
      <c r="A74" s="10"/>
      <c r="B74" s="105" t="s">
        <v>141</v>
      </c>
      <c r="C74" s="236"/>
      <c r="D74" s="236"/>
      <c r="E74" s="236"/>
      <c r="F74" s="236"/>
      <c r="G74" s="236"/>
      <c r="H74" s="236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10"/>
    </row>
    <row r="75" spans="1:24" ht="18" customHeight="1">
      <c r="A75" s="10"/>
      <c r="B75" s="109" t="s">
        <v>142</v>
      </c>
      <c r="C75" s="240"/>
      <c r="D75" s="240"/>
      <c r="E75" s="240"/>
      <c r="F75" s="240"/>
      <c r="G75" s="240"/>
      <c r="H75" s="240"/>
      <c r="I75" s="35">
        <v>5.8</v>
      </c>
      <c r="J75" s="35">
        <v>3.6</v>
      </c>
      <c r="K75" s="35">
        <v>3.7</v>
      </c>
      <c r="L75" s="230">
        <v>-0.9</v>
      </c>
      <c r="M75" s="230">
        <v>12.2</v>
      </c>
      <c r="N75" s="35">
        <v>3.8</v>
      </c>
      <c r="O75" s="35">
        <v>3.2</v>
      </c>
      <c r="P75" s="35">
        <v>4</v>
      </c>
      <c r="Q75" s="35">
        <v>-0.7</v>
      </c>
      <c r="R75" s="35">
        <f>N75+O75+P75+Q75</f>
        <v>10.3</v>
      </c>
      <c r="S75" s="35">
        <v>5.3</v>
      </c>
      <c r="T75" s="35">
        <v>3.5</v>
      </c>
      <c r="U75" s="35">
        <v>0.3</v>
      </c>
      <c r="V75" s="35">
        <v>-6.1</v>
      </c>
      <c r="W75" s="35">
        <f>S75+T75+U75+V75</f>
        <v>3</v>
      </c>
      <c r="X75" s="10"/>
    </row>
    <row r="76" spans="1:24" ht="17.25" customHeight="1">
      <c r="A76" s="10"/>
      <c r="B76" s="101" t="s">
        <v>117</v>
      </c>
      <c r="C76" s="238"/>
      <c r="D76" s="238"/>
      <c r="E76" s="238"/>
      <c r="F76" s="238"/>
      <c r="G76" s="238"/>
      <c r="H76" s="238"/>
      <c r="I76" s="24">
        <v>5.1</v>
      </c>
      <c r="J76" s="24">
        <v>8.7</v>
      </c>
      <c r="K76" s="24">
        <v>3.2</v>
      </c>
      <c r="L76" s="241">
        <v>6</v>
      </c>
      <c r="M76" s="241">
        <v>23</v>
      </c>
      <c r="N76" s="24">
        <v>6</v>
      </c>
      <c r="O76" s="24">
        <v>7.1</v>
      </c>
      <c r="P76" s="24">
        <v>4.7</v>
      </c>
      <c r="Q76" s="24">
        <v>5.3</v>
      </c>
      <c r="R76" s="24">
        <f>N76+O76+P76+Q76</f>
        <v>23.1</v>
      </c>
      <c r="S76" s="24">
        <v>2.1</v>
      </c>
      <c r="T76" s="24">
        <v>5.7</v>
      </c>
      <c r="U76" s="24">
        <v>4.4</v>
      </c>
      <c r="V76" s="24">
        <v>2</v>
      </c>
      <c r="W76" s="24">
        <f>S76+T76+U76+V76</f>
        <v>14.2</v>
      </c>
      <c r="X76" s="10"/>
    </row>
    <row r="77" spans="1:24" ht="17.25" customHeight="1">
      <c r="A77" s="10"/>
      <c r="B77" s="101" t="s">
        <v>116</v>
      </c>
      <c r="C77" s="238"/>
      <c r="D77" s="238"/>
      <c r="E77" s="238"/>
      <c r="F77" s="238"/>
      <c r="G77" s="238"/>
      <c r="H77" s="238"/>
      <c r="I77" s="24">
        <v>4.6</v>
      </c>
      <c r="J77" s="24">
        <v>4.4</v>
      </c>
      <c r="K77" s="24">
        <v>1.8</v>
      </c>
      <c r="L77" s="241">
        <v>1</v>
      </c>
      <c r="M77" s="241">
        <v>11.8</v>
      </c>
      <c r="N77" s="24">
        <v>3.3</v>
      </c>
      <c r="O77" s="24">
        <v>3</v>
      </c>
      <c r="P77" s="24">
        <v>-0.4</v>
      </c>
      <c r="Q77" s="24">
        <v>1.4</v>
      </c>
      <c r="R77" s="24">
        <f>N77+O77+P77+Q77</f>
        <v>7.3</v>
      </c>
      <c r="S77" s="24">
        <v>3.6</v>
      </c>
      <c r="T77" s="24">
        <v>2.1</v>
      </c>
      <c r="U77" s="24">
        <v>4.3</v>
      </c>
      <c r="V77" s="24">
        <v>6.6</v>
      </c>
      <c r="W77" s="24">
        <f>S77+T77+U77+V77</f>
        <v>16.6</v>
      </c>
      <c r="X77" s="10"/>
    </row>
    <row r="78" spans="1:24" ht="17.25" customHeight="1">
      <c r="A78" s="10"/>
      <c r="B78" s="102" t="s">
        <v>118</v>
      </c>
      <c r="C78" s="239"/>
      <c r="D78" s="239"/>
      <c r="E78" s="239"/>
      <c r="F78" s="239"/>
      <c r="G78" s="239"/>
      <c r="H78" s="239"/>
      <c r="I78" s="233">
        <v>-1</v>
      </c>
      <c r="J78" s="233">
        <v>-0.2</v>
      </c>
      <c r="K78" s="233">
        <v>2.2</v>
      </c>
      <c r="L78" s="242">
        <v>2.5</v>
      </c>
      <c r="M78" s="242">
        <v>3.5</v>
      </c>
      <c r="N78" s="233">
        <v>2.1</v>
      </c>
      <c r="O78" s="233">
        <v>0</v>
      </c>
      <c r="P78" s="233">
        <v>1.4</v>
      </c>
      <c r="Q78" s="233">
        <v>6</v>
      </c>
      <c r="R78" s="233">
        <f>N78+O78+P78+Q78</f>
        <v>9.5</v>
      </c>
      <c r="S78" s="233">
        <v>2.5</v>
      </c>
      <c r="T78" s="233">
        <v>4.1</v>
      </c>
      <c r="U78" s="233">
        <v>2.3</v>
      </c>
      <c r="V78" s="233">
        <v>-0.5</v>
      </c>
      <c r="W78" s="233">
        <f>S78+T78+U78+V78</f>
        <v>8.4</v>
      </c>
      <c r="X78" s="10"/>
    </row>
    <row r="79" spans="1:24" ht="17.25" customHeight="1" thickBot="1">
      <c r="A79" s="10"/>
      <c r="B79" s="104" t="s">
        <v>97</v>
      </c>
      <c r="C79" s="83">
        <v>31.4</v>
      </c>
      <c r="D79" s="83">
        <v>11.1</v>
      </c>
      <c r="E79" s="83">
        <v>8.1</v>
      </c>
      <c r="F79" s="83">
        <v>16.8</v>
      </c>
      <c r="G79" s="83">
        <v>6.8</v>
      </c>
      <c r="H79" s="83">
        <v>42.8</v>
      </c>
      <c r="I79" s="72">
        <f aca="true" t="shared" si="22" ref="I79:O79">SUM(I75:I78)</f>
        <v>14.5</v>
      </c>
      <c r="J79" s="72">
        <f t="shared" si="22"/>
        <v>16.5</v>
      </c>
      <c r="K79" s="72">
        <f t="shared" si="22"/>
        <v>10.9</v>
      </c>
      <c r="L79" s="72">
        <f t="shared" si="22"/>
        <v>8.6</v>
      </c>
      <c r="M79" s="72">
        <f t="shared" si="22"/>
        <v>50.5</v>
      </c>
      <c r="N79" s="72">
        <f t="shared" si="22"/>
        <v>15.2</v>
      </c>
      <c r="O79" s="72">
        <f t="shared" si="22"/>
        <v>13.3</v>
      </c>
      <c r="P79" s="72">
        <f aca="true" t="shared" si="23" ref="P79:V79">SUM(P75:P78)</f>
        <v>9.7</v>
      </c>
      <c r="Q79" s="72">
        <f t="shared" si="23"/>
        <v>12</v>
      </c>
      <c r="R79" s="72">
        <f>N79+O79+P79+Q79</f>
        <v>50.2</v>
      </c>
      <c r="S79" s="72">
        <f t="shared" si="23"/>
        <v>13.5</v>
      </c>
      <c r="T79" s="72">
        <f t="shared" si="23"/>
        <v>15.4</v>
      </c>
      <c r="U79" s="72">
        <f t="shared" si="23"/>
        <v>11.3</v>
      </c>
      <c r="V79" s="72">
        <f t="shared" si="23"/>
        <v>2</v>
      </c>
      <c r="W79" s="72">
        <f>S79+T79+U79+V79</f>
        <v>42.2</v>
      </c>
      <c r="X79" s="10"/>
    </row>
    <row r="80" spans="1:24" ht="17.25" customHeight="1">
      <c r="A80" s="10"/>
      <c r="B80" s="10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10"/>
    </row>
    <row r="81" spans="1:24" ht="17.25" customHeight="1">
      <c r="A81" s="10"/>
      <c r="B81" s="16" t="s">
        <v>96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10"/>
    </row>
    <row r="82" spans="1:24" ht="17.25" customHeight="1">
      <c r="A82" s="10"/>
      <c r="B82" s="41" t="s">
        <v>97</v>
      </c>
      <c r="C82" s="42">
        <f>+C79</f>
        <v>31.4</v>
      </c>
      <c r="D82" s="42">
        <f aca="true" t="shared" si="24" ref="D82:W82">+D79</f>
        <v>11.1</v>
      </c>
      <c r="E82" s="42">
        <f t="shared" si="24"/>
        <v>8.1</v>
      </c>
      <c r="F82" s="42">
        <f t="shared" si="24"/>
        <v>16.8</v>
      </c>
      <c r="G82" s="42">
        <f t="shared" si="24"/>
        <v>6.8</v>
      </c>
      <c r="H82" s="42">
        <f t="shared" si="24"/>
        <v>42.8</v>
      </c>
      <c r="I82" s="42">
        <f t="shared" si="24"/>
        <v>14.5</v>
      </c>
      <c r="J82" s="42">
        <f t="shared" si="24"/>
        <v>16.5</v>
      </c>
      <c r="K82" s="42">
        <f t="shared" si="24"/>
        <v>10.9</v>
      </c>
      <c r="L82" s="42">
        <f t="shared" si="24"/>
        <v>8.6</v>
      </c>
      <c r="M82" s="42">
        <f t="shared" si="24"/>
        <v>50.5</v>
      </c>
      <c r="N82" s="42">
        <f t="shared" si="24"/>
        <v>15.2</v>
      </c>
      <c r="O82" s="42">
        <f t="shared" si="24"/>
        <v>13.3</v>
      </c>
      <c r="P82" s="42">
        <f t="shared" si="24"/>
        <v>9.7</v>
      </c>
      <c r="Q82" s="42">
        <f t="shared" si="24"/>
        <v>12</v>
      </c>
      <c r="R82" s="42">
        <f t="shared" si="24"/>
        <v>50.2</v>
      </c>
      <c r="S82" s="42">
        <f t="shared" si="24"/>
        <v>13.5</v>
      </c>
      <c r="T82" s="42">
        <f t="shared" si="24"/>
        <v>15.4</v>
      </c>
      <c r="U82" s="42">
        <f t="shared" si="24"/>
        <v>11.3</v>
      </c>
      <c r="V82" s="42">
        <f t="shared" si="24"/>
        <v>2</v>
      </c>
      <c r="W82" s="42">
        <f t="shared" si="24"/>
        <v>42.2</v>
      </c>
      <c r="X82" s="10"/>
    </row>
    <row r="83" spans="1:24" ht="17.25" customHeight="1">
      <c r="A83" s="10"/>
      <c r="B83" s="21" t="s">
        <v>153</v>
      </c>
      <c r="C83" s="126"/>
      <c r="D83" s="126"/>
      <c r="E83" s="126"/>
      <c r="F83" s="126"/>
      <c r="G83" s="126"/>
      <c r="H83" s="126"/>
      <c r="I83" s="24">
        <v>20.1</v>
      </c>
      <c r="J83" s="24">
        <v>-14.1</v>
      </c>
      <c r="K83" s="24">
        <v>17.1</v>
      </c>
      <c r="L83" s="24">
        <v>28</v>
      </c>
      <c r="M83" s="24">
        <v>51.1</v>
      </c>
      <c r="N83" s="24">
        <v>13.3</v>
      </c>
      <c r="O83" s="24">
        <v>27.1</v>
      </c>
      <c r="P83" s="24">
        <v>2.2</v>
      </c>
      <c r="Q83" s="24">
        <v>-4.5</v>
      </c>
      <c r="R83" s="24">
        <f>N83+O83+P83+Q83</f>
        <v>38.1</v>
      </c>
      <c r="S83" s="24">
        <v>-43.2</v>
      </c>
      <c r="T83" s="24">
        <v>-5.5</v>
      </c>
      <c r="U83" s="24">
        <v>-56.9</v>
      </c>
      <c r="V83" s="24">
        <v>-71.1</v>
      </c>
      <c r="W83" s="24">
        <f>S83+T83+U83+V83</f>
        <v>-176.7</v>
      </c>
      <c r="X83" s="10"/>
    </row>
    <row r="84" spans="1:24" ht="17.25" customHeight="1">
      <c r="A84" s="10"/>
      <c r="B84" s="21" t="s">
        <v>143</v>
      </c>
      <c r="C84" s="126"/>
      <c r="D84" s="126"/>
      <c r="E84" s="126"/>
      <c r="F84" s="126"/>
      <c r="G84" s="126"/>
      <c r="H84" s="126"/>
      <c r="I84" s="24">
        <v>7</v>
      </c>
      <c r="J84" s="24">
        <v>-22.3</v>
      </c>
      <c r="K84" s="24">
        <v>11</v>
      </c>
      <c r="L84" s="24">
        <v>-5.2</v>
      </c>
      <c r="M84" s="24">
        <v>-9.5</v>
      </c>
      <c r="N84" s="24">
        <v>2.2</v>
      </c>
      <c r="O84" s="24">
        <v>6.3</v>
      </c>
      <c r="P84" s="24">
        <v>-16.1</v>
      </c>
      <c r="Q84" s="24">
        <v>-15.5</v>
      </c>
      <c r="R84" s="24">
        <f>N84+O84+P84+Q84</f>
        <v>-23.1</v>
      </c>
      <c r="S84" s="24">
        <v>-59.5</v>
      </c>
      <c r="T84" s="24">
        <v>16</v>
      </c>
      <c r="U84" s="24">
        <v>24.5</v>
      </c>
      <c r="V84" s="24">
        <v>-35.1</v>
      </c>
      <c r="W84" s="24">
        <f>S84+T84+U84+V84</f>
        <v>-54.1</v>
      </c>
      <c r="X84" s="10"/>
    </row>
    <row r="85" spans="1:24" ht="17.25" customHeight="1">
      <c r="A85" s="10"/>
      <c r="B85" s="40" t="s">
        <v>136</v>
      </c>
      <c r="C85" s="127"/>
      <c r="D85" s="127"/>
      <c r="E85" s="127"/>
      <c r="F85" s="127"/>
      <c r="G85" s="127"/>
      <c r="H85" s="127"/>
      <c r="I85" s="111">
        <v>-1.2</v>
      </c>
      <c r="J85" s="111">
        <v>0.3</v>
      </c>
      <c r="K85" s="111">
        <v>0.1</v>
      </c>
      <c r="L85" s="111">
        <v>-0.4</v>
      </c>
      <c r="M85" s="111">
        <v>-1.2</v>
      </c>
      <c r="N85" s="111">
        <v>-0.1</v>
      </c>
      <c r="O85" s="111">
        <v>-1</v>
      </c>
      <c r="P85" s="111">
        <v>-21.6</v>
      </c>
      <c r="Q85" s="111">
        <f>-2.2+14.1</f>
        <v>11.9</v>
      </c>
      <c r="R85" s="111">
        <f>N85+O85+P85+Q85</f>
        <v>-10.8</v>
      </c>
      <c r="S85" s="111">
        <v>0</v>
      </c>
      <c r="T85" s="111">
        <v>-1.8</v>
      </c>
      <c r="U85" s="111">
        <v>-1.2</v>
      </c>
      <c r="V85" s="111">
        <v>-1</v>
      </c>
      <c r="W85" s="111">
        <f>S85+T85+U85+V85</f>
        <v>-4</v>
      </c>
      <c r="X85" s="10"/>
    </row>
    <row r="86" spans="1:24" ht="17.25" customHeight="1">
      <c r="A86" s="10"/>
      <c r="B86" s="41" t="s">
        <v>98</v>
      </c>
      <c r="C86" s="42">
        <v>-2.6</v>
      </c>
      <c r="D86" s="42">
        <v>17.2</v>
      </c>
      <c r="E86" s="42">
        <v>27.5</v>
      </c>
      <c r="F86" s="42">
        <v>24.8</v>
      </c>
      <c r="G86" s="42">
        <v>13.2</v>
      </c>
      <c r="H86" s="42">
        <v>82.7</v>
      </c>
      <c r="I86" s="42">
        <f aca="true" t="shared" si="25" ref="I86:Q86">SUM(I83:I85)</f>
        <v>25.9</v>
      </c>
      <c r="J86" s="42">
        <f t="shared" si="25"/>
        <v>-36.1</v>
      </c>
      <c r="K86" s="42">
        <f t="shared" si="25"/>
        <v>28.2</v>
      </c>
      <c r="L86" s="42">
        <f t="shared" si="25"/>
        <v>22.4</v>
      </c>
      <c r="M86" s="42">
        <f t="shared" si="25"/>
        <v>40.4</v>
      </c>
      <c r="N86" s="42">
        <f t="shared" si="25"/>
        <v>15.4</v>
      </c>
      <c r="O86" s="42">
        <f t="shared" si="25"/>
        <v>32.4</v>
      </c>
      <c r="P86" s="42">
        <f t="shared" si="25"/>
        <v>-35.5</v>
      </c>
      <c r="Q86" s="42">
        <f t="shared" si="25"/>
        <v>-8.1</v>
      </c>
      <c r="R86" s="42">
        <f>N86+O86+P86+Q86</f>
        <v>4.2</v>
      </c>
      <c r="S86" s="42">
        <f>SUM(S83:S85)</f>
        <v>-102.7</v>
      </c>
      <c r="T86" s="42">
        <f>SUM(T83:T85)</f>
        <v>8.7</v>
      </c>
      <c r="U86" s="42">
        <f>SUM(U83:U85)</f>
        <v>-33.6</v>
      </c>
      <c r="V86" s="42">
        <f>SUM(V83:V85)</f>
        <v>-107.2</v>
      </c>
      <c r="W86" s="42">
        <f>S86+T86+U86+V86</f>
        <v>-234.8</v>
      </c>
      <c r="X86" s="10"/>
    </row>
    <row r="87" spans="1:24" ht="27.75" customHeight="1" thickBot="1">
      <c r="A87" s="10"/>
      <c r="B87" s="193" t="s">
        <v>163</v>
      </c>
      <c r="C87" s="243">
        <f aca="true" t="shared" si="26" ref="C87:H87">SUM(C82:C86)</f>
        <v>28.8</v>
      </c>
      <c r="D87" s="243">
        <f t="shared" si="26"/>
        <v>28.3</v>
      </c>
      <c r="E87" s="243">
        <f t="shared" si="26"/>
        <v>35.6</v>
      </c>
      <c r="F87" s="243">
        <f t="shared" si="26"/>
        <v>41.6</v>
      </c>
      <c r="G87" s="243">
        <f t="shared" si="26"/>
        <v>20</v>
      </c>
      <c r="H87" s="243">
        <f t="shared" si="26"/>
        <v>125.5</v>
      </c>
      <c r="I87" s="243">
        <f aca="true" t="shared" si="27" ref="I87:Q87">+I82+I86</f>
        <v>40.4</v>
      </c>
      <c r="J87" s="243">
        <f t="shared" si="27"/>
        <v>-19.6</v>
      </c>
      <c r="K87" s="243">
        <f t="shared" si="27"/>
        <v>39.1</v>
      </c>
      <c r="L87" s="243">
        <f t="shared" si="27"/>
        <v>31</v>
      </c>
      <c r="M87" s="243">
        <f t="shared" si="27"/>
        <v>90.9</v>
      </c>
      <c r="N87" s="243">
        <f t="shared" si="27"/>
        <v>30.6</v>
      </c>
      <c r="O87" s="243">
        <f t="shared" si="27"/>
        <v>45.7</v>
      </c>
      <c r="P87" s="243">
        <f t="shared" si="27"/>
        <v>-25.8</v>
      </c>
      <c r="Q87" s="243">
        <f t="shared" si="27"/>
        <v>3.9</v>
      </c>
      <c r="R87" s="243">
        <f>N87+O87+P87+Q87</f>
        <v>54.4</v>
      </c>
      <c r="S87" s="243">
        <f>+S82+S86</f>
        <v>-89.2</v>
      </c>
      <c r="T87" s="243">
        <f>+T82+T86</f>
        <v>24.1</v>
      </c>
      <c r="U87" s="243">
        <f>+U82+U86</f>
        <v>-22.3</v>
      </c>
      <c r="V87" s="243">
        <f>+V82+V86</f>
        <v>-105.2</v>
      </c>
      <c r="W87" s="243">
        <f>S87+T87+U87+V87</f>
        <v>-192.6</v>
      </c>
      <c r="X87" s="10"/>
    </row>
    <row r="88" spans="1:24" ht="17.25" customHeight="1">
      <c r="A88" s="10"/>
      <c r="B88" s="14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10"/>
    </row>
    <row r="89" spans="1:24" ht="17.25" customHeight="1">
      <c r="A89" s="10"/>
      <c r="B89" s="16" t="s">
        <v>152</v>
      </c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10"/>
    </row>
    <row r="90" spans="1:24" ht="17.25" customHeight="1">
      <c r="A90" s="10"/>
      <c r="B90" s="33" t="s">
        <v>97</v>
      </c>
      <c r="C90" s="74">
        <v>5.8</v>
      </c>
      <c r="D90" s="74">
        <v>7.8</v>
      </c>
      <c r="E90" s="74">
        <v>5.4</v>
      </c>
      <c r="F90" s="74">
        <v>10.6</v>
      </c>
      <c r="G90" s="74">
        <v>4</v>
      </c>
      <c r="H90" s="74">
        <v>7.5</v>
      </c>
      <c r="I90" s="74">
        <v>8.4</v>
      </c>
      <c r="J90" s="74">
        <v>9</v>
      </c>
      <c r="K90" s="74">
        <v>6.1</v>
      </c>
      <c r="L90" s="74">
        <v>4.6</v>
      </c>
      <c r="M90" s="35">
        <v>7.3</v>
      </c>
      <c r="N90" s="74">
        <v>7.8</v>
      </c>
      <c r="O90" s="74">
        <v>6.5</v>
      </c>
      <c r="P90" s="74">
        <v>4.5</v>
      </c>
      <c r="Q90" s="74">
        <v>5.7</v>
      </c>
      <c r="R90" s="35">
        <v>6.4</v>
      </c>
      <c r="S90" s="74">
        <v>6.4</v>
      </c>
      <c r="T90" s="74">
        <v>8.2</v>
      </c>
      <c r="U90" s="74">
        <v>5.8</v>
      </c>
      <c r="V90" s="74">
        <v>1.1</v>
      </c>
      <c r="W90" s="35">
        <v>5</v>
      </c>
      <c r="X90" s="10"/>
    </row>
    <row r="91" spans="1:24" ht="17.25" customHeight="1">
      <c r="A91" s="10"/>
      <c r="B91" s="40" t="s">
        <v>98</v>
      </c>
      <c r="C91" s="159">
        <v>-0.5</v>
      </c>
      <c r="D91" s="159">
        <v>12.1</v>
      </c>
      <c r="E91" s="159">
        <v>18.5</v>
      </c>
      <c r="F91" s="159">
        <v>15.7</v>
      </c>
      <c r="G91" s="159">
        <v>7.9</v>
      </c>
      <c r="H91" s="159">
        <v>14.6</v>
      </c>
      <c r="I91" s="111">
        <v>14.9</v>
      </c>
      <c r="J91" s="111">
        <v>-19.7</v>
      </c>
      <c r="K91" s="111">
        <v>15.8</v>
      </c>
      <c r="L91" s="111">
        <v>11.9</v>
      </c>
      <c r="M91" s="111">
        <v>5.8</v>
      </c>
      <c r="N91" s="111">
        <v>7.8</v>
      </c>
      <c r="O91" s="111">
        <v>15.9</v>
      </c>
      <c r="P91" s="111">
        <v>-16.5</v>
      </c>
      <c r="Q91" s="111">
        <v>-3.9</v>
      </c>
      <c r="R91" s="111">
        <v>0.5</v>
      </c>
      <c r="S91" s="111">
        <v>-49</v>
      </c>
      <c r="T91" s="111">
        <v>4.6</v>
      </c>
      <c r="U91" s="111">
        <v>-17.3</v>
      </c>
      <c r="V91" s="111">
        <v>-57.1</v>
      </c>
      <c r="W91" s="111">
        <v>-28</v>
      </c>
      <c r="X91" s="10"/>
    </row>
    <row r="92" spans="1:24" ht="27.75" customHeight="1" thickBot="1">
      <c r="A92" s="10"/>
      <c r="B92" s="193" t="s">
        <v>163</v>
      </c>
      <c r="C92" s="243">
        <f aca="true" t="shared" si="28" ref="C92:L92">SUM(C90:C91)</f>
        <v>5.3</v>
      </c>
      <c r="D92" s="243">
        <f t="shared" si="28"/>
        <v>19.9</v>
      </c>
      <c r="E92" s="243">
        <f t="shared" si="28"/>
        <v>23.9</v>
      </c>
      <c r="F92" s="243">
        <f t="shared" si="28"/>
        <v>26.3</v>
      </c>
      <c r="G92" s="243">
        <f t="shared" si="28"/>
        <v>11.9</v>
      </c>
      <c r="H92" s="243">
        <f t="shared" si="28"/>
        <v>22.1</v>
      </c>
      <c r="I92" s="243">
        <f t="shared" si="28"/>
        <v>23.3</v>
      </c>
      <c r="J92" s="243">
        <f t="shared" si="28"/>
        <v>-10.7</v>
      </c>
      <c r="K92" s="243">
        <f t="shared" si="28"/>
        <v>21.9</v>
      </c>
      <c r="L92" s="243">
        <f t="shared" si="28"/>
        <v>16.5</v>
      </c>
      <c r="M92" s="243">
        <f>SUM(M90:M91)</f>
        <v>13.1</v>
      </c>
      <c r="N92" s="243">
        <f aca="true" t="shared" si="29" ref="N92:W92">SUM(N90:N91)</f>
        <v>15.6</v>
      </c>
      <c r="O92" s="243">
        <f>SUM(O90:O91)</f>
        <v>22.4</v>
      </c>
      <c r="P92" s="243">
        <f>SUM(P90:P91)</f>
        <v>-12</v>
      </c>
      <c r="Q92" s="243">
        <f t="shared" si="29"/>
        <v>1.8</v>
      </c>
      <c r="R92" s="243">
        <f t="shared" si="29"/>
        <v>6.9</v>
      </c>
      <c r="S92" s="243">
        <f t="shared" si="29"/>
        <v>-42.6</v>
      </c>
      <c r="T92" s="243">
        <f t="shared" si="29"/>
        <v>12.8</v>
      </c>
      <c r="U92" s="243">
        <f t="shared" si="29"/>
        <v>-11.5</v>
      </c>
      <c r="V92" s="243">
        <f t="shared" si="29"/>
        <v>-56</v>
      </c>
      <c r="W92" s="243">
        <f t="shared" si="29"/>
        <v>-23</v>
      </c>
      <c r="X92" s="10"/>
    </row>
    <row r="93" spans="1:24" ht="17.25" customHeight="1">
      <c r="A93" s="10"/>
      <c r="B93" s="14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10"/>
    </row>
    <row r="94" spans="1:24" ht="17.25" customHeight="1">
      <c r="A94" s="10"/>
      <c r="B94" s="16" t="s">
        <v>104</v>
      </c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85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10"/>
    </row>
    <row r="95" spans="1:24" ht="17.25" customHeight="1">
      <c r="A95" s="10"/>
      <c r="B95" s="33" t="s">
        <v>97</v>
      </c>
      <c r="C95" s="35">
        <v>5.8</v>
      </c>
      <c r="D95" s="35">
        <v>5.3</v>
      </c>
      <c r="E95" s="35">
        <v>5.1</v>
      </c>
      <c r="F95" s="35">
        <v>7.4</v>
      </c>
      <c r="G95" s="74">
        <v>7.5</v>
      </c>
      <c r="H95" s="35">
        <v>7.5</v>
      </c>
      <c r="I95" s="74">
        <v>7.8</v>
      </c>
      <c r="J95" s="74">
        <v>8.6</v>
      </c>
      <c r="K95" s="74">
        <v>7.2</v>
      </c>
      <c r="L95" s="74">
        <v>7.3</v>
      </c>
      <c r="M95" s="45">
        <f>+L95</f>
        <v>7.3</v>
      </c>
      <c r="N95" s="244">
        <v>7</v>
      </c>
      <c r="O95" s="244">
        <v>6.7</v>
      </c>
      <c r="P95" s="244">
        <v>6.2</v>
      </c>
      <c r="Q95" s="244">
        <v>6.4</v>
      </c>
      <c r="R95" s="230">
        <f>+Q95</f>
        <v>6.4</v>
      </c>
      <c r="S95" s="244">
        <v>6</v>
      </c>
      <c r="T95" s="244">
        <v>5.9</v>
      </c>
      <c r="U95" s="244">
        <v>6.2</v>
      </c>
      <c r="V95" s="244">
        <v>5</v>
      </c>
      <c r="W95" s="230">
        <f>+V95</f>
        <v>5</v>
      </c>
      <c r="X95" s="10"/>
    </row>
    <row r="96" spans="1:24" ht="17.25" customHeight="1">
      <c r="A96" s="10"/>
      <c r="B96" s="40" t="s">
        <v>98</v>
      </c>
      <c r="C96" s="159">
        <v>-0.5</v>
      </c>
      <c r="D96" s="159">
        <v>-0.9</v>
      </c>
      <c r="E96" s="159">
        <v>6</v>
      </c>
      <c r="F96" s="159">
        <v>10</v>
      </c>
      <c r="G96" s="159">
        <v>14.6</v>
      </c>
      <c r="H96" s="159">
        <v>14.6</v>
      </c>
      <c r="I96" s="111">
        <v>15.3</v>
      </c>
      <c r="J96" s="111">
        <v>4.4</v>
      </c>
      <c r="K96" s="111">
        <v>4.7</v>
      </c>
      <c r="L96" s="111">
        <v>5.8</v>
      </c>
      <c r="M96" s="111">
        <f>+L96</f>
        <v>5.8</v>
      </c>
      <c r="N96" s="111">
        <v>4.1</v>
      </c>
      <c r="O96" s="111">
        <v>13.8</v>
      </c>
      <c r="P96" s="111">
        <v>4.6</v>
      </c>
      <c r="Q96" s="111">
        <v>0.5</v>
      </c>
      <c r="R96" s="111">
        <f>+Q96</f>
        <v>0.5</v>
      </c>
      <c r="S96" s="111">
        <v>-14</v>
      </c>
      <c r="T96" s="111">
        <v>-16</v>
      </c>
      <c r="U96" s="111">
        <v>-16.2</v>
      </c>
      <c r="V96" s="111">
        <v>-28</v>
      </c>
      <c r="W96" s="111">
        <f>+V96</f>
        <v>-28</v>
      </c>
      <c r="X96" s="10"/>
    </row>
    <row r="97" spans="1:24" ht="44.25" customHeight="1" thickBot="1">
      <c r="A97" s="10"/>
      <c r="B97" s="193" t="s">
        <v>164</v>
      </c>
      <c r="C97" s="243">
        <f aca="true" t="shared" si="30" ref="C97:M97">SUM(C95:C96)</f>
        <v>5.3</v>
      </c>
      <c r="D97" s="243">
        <f t="shared" si="30"/>
        <v>4.4</v>
      </c>
      <c r="E97" s="243">
        <f t="shared" si="30"/>
        <v>11.1</v>
      </c>
      <c r="F97" s="243">
        <f t="shared" si="30"/>
        <v>17.4</v>
      </c>
      <c r="G97" s="243">
        <f t="shared" si="30"/>
        <v>22.1</v>
      </c>
      <c r="H97" s="243">
        <f t="shared" si="30"/>
        <v>22.1</v>
      </c>
      <c r="I97" s="243">
        <f t="shared" si="30"/>
        <v>23.1</v>
      </c>
      <c r="J97" s="243">
        <f t="shared" si="30"/>
        <v>13</v>
      </c>
      <c r="K97" s="243">
        <f t="shared" si="30"/>
        <v>11.9</v>
      </c>
      <c r="L97" s="243">
        <f t="shared" si="30"/>
        <v>13.1</v>
      </c>
      <c r="M97" s="243">
        <f t="shared" si="30"/>
        <v>13.1</v>
      </c>
      <c r="N97" s="243">
        <f aca="true" t="shared" si="31" ref="N97:W97">SUM(N95:N96)</f>
        <v>11.1</v>
      </c>
      <c r="O97" s="243">
        <f t="shared" si="31"/>
        <v>20.5</v>
      </c>
      <c r="P97" s="243">
        <f t="shared" si="31"/>
        <v>10.8</v>
      </c>
      <c r="Q97" s="243">
        <f t="shared" si="31"/>
        <v>6.9</v>
      </c>
      <c r="R97" s="243">
        <f t="shared" si="31"/>
        <v>6.9</v>
      </c>
      <c r="S97" s="243">
        <f t="shared" si="31"/>
        <v>-8</v>
      </c>
      <c r="T97" s="243">
        <f t="shared" si="31"/>
        <v>-10.1</v>
      </c>
      <c r="U97" s="243">
        <f t="shared" si="31"/>
        <v>-10</v>
      </c>
      <c r="V97" s="243">
        <f t="shared" si="31"/>
        <v>-23</v>
      </c>
      <c r="W97" s="243">
        <f t="shared" si="31"/>
        <v>-23</v>
      </c>
      <c r="X97" s="10"/>
    </row>
    <row r="98" spans="1:24" ht="17.25" customHeight="1">
      <c r="A98" s="10"/>
      <c r="B98" s="14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10"/>
    </row>
    <row r="99" spans="1:24" ht="17.2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</row>
  </sheetData>
  <mergeCells count="1">
    <mergeCell ref="B1:B2"/>
  </mergeCells>
  <conditionalFormatting sqref="C9:W9 I65:W65 I72:W72 H56:W56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horizontalDpi="600" verticalDpi="600" orientation="landscape" pageOrder="overThenDown" paperSize="9" scale="55" r:id="rId1"/>
  <headerFooter alignWithMargins="0">
    <oddFooter>&amp;C&amp;D</oddFooter>
  </headerFooter>
  <rowBreaks count="1" manualBreakCount="1">
    <brk id="52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X42"/>
  <sheetViews>
    <sheetView showGridLines="0" zoomScale="80" zoomScaleNormal="8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36.8515625" style="1" customWidth="1"/>
    <col min="3" max="3" width="14.7109375" style="1" customWidth="1"/>
    <col min="4" max="7" width="14.7109375" style="1" hidden="1" customWidth="1" outlineLevel="1"/>
    <col min="8" max="8" width="14.7109375" style="1" customWidth="1" collapsed="1"/>
    <col min="9" max="12" width="14.7109375" style="1" hidden="1" customWidth="1" outlineLevel="1"/>
    <col min="13" max="13" width="14.7109375" style="1" customWidth="1" collapsed="1"/>
    <col min="14" max="23" width="14.7109375" style="1" customWidth="1"/>
    <col min="24" max="16384" width="1.7109375" style="1" customWidth="1"/>
  </cols>
  <sheetData>
    <row r="1" spans="1:24" s="5" customFormat="1" ht="27.75" customHeight="1">
      <c r="A1" s="2"/>
      <c r="B1" s="260" t="s">
        <v>168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"/>
    </row>
    <row r="2" spans="1:24" s="5" customFormat="1" ht="20.25">
      <c r="A2" s="6"/>
      <c r="B2" s="259"/>
      <c r="C2" s="61">
        <v>2004</v>
      </c>
      <c r="D2" s="7" t="s">
        <v>11</v>
      </c>
      <c r="E2" s="7" t="s">
        <v>12</v>
      </c>
      <c r="F2" s="7" t="s">
        <v>13</v>
      </c>
      <c r="G2" s="7" t="s">
        <v>14</v>
      </c>
      <c r="H2" s="8">
        <v>2005</v>
      </c>
      <c r="I2" s="7" t="s">
        <v>15</v>
      </c>
      <c r="J2" s="7" t="s">
        <v>16</v>
      </c>
      <c r="K2" s="7" t="s">
        <v>17</v>
      </c>
      <c r="L2" s="7" t="s">
        <v>18</v>
      </c>
      <c r="M2" s="8">
        <v>2006</v>
      </c>
      <c r="N2" s="7" t="s">
        <v>57</v>
      </c>
      <c r="O2" s="7" t="s">
        <v>103</v>
      </c>
      <c r="P2" s="7" t="s">
        <v>105</v>
      </c>
      <c r="Q2" s="7" t="s">
        <v>106</v>
      </c>
      <c r="R2" s="8">
        <v>2007</v>
      </c>
      <c r="S2" s="7" t="s">
        <v>110</v>
      </c>
      <c r="T2" s="7" t="s">
        <v>154</v>
      </c>
      <c r="U2" s="7" t="s">
        <v>155</v>
      </c>
      <c r="V2" s="7" t="s">
        <v>156</v>
      </c>
      <c r="W2" s="8">
        <v>2008</v>
      </c>
      <c r="X2" s="6"/>
    </row>
    <row r="3" spans="1:24" s="11" customFormat="1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16.5" thickBot="1">
      <c r="A4" s="10"/>
      <c r="B4" s="12" t="s">
        <v>20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10"/>
    </row>
    <row r="5" spans="1:24" ht="17.25" customHeight="1" thickTop="1">
      <c r="A5" s="10"/>
      <c r="B5" s="14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10"/>
    </row>
    <row r="6" spans="1:24" ht="17.25" customHeight="1">
      <c r="A6" s="10"/>
      <c r="B6" s="16" t="s">
        <v>50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10"/>
    </row>
    <row r="7" spans="1:24" s="25" customFormat="1" ht="17.25" customHeight="1">
      <c r="A7" s="10"/>
      <c r="B7" s="33" t="s">
        <v>21</v>
      </c>
      <c r="C7" s="34">
        <v>2082</v>
      </c>
      <c r="D7" s="34">
        <v>512</v>
      </c>
      <c r="E7" s="34">
        <v>523</v>
      </c>
      <c r="F7" s="34">
        <v>529</v>
      </c>
      <c r="G7" s="34">
        <v>528</v>
      </c>
      <c r="H7" s="34">
        <f>SUM(D7:G7)</f>
        <v>2092</v>
      </c>
      <c r="I7" s="34">
        <v>508</v>
      </c>
      <c r="J7" s="34">
        <v>533</v>
      </c>
      <c r="K7" s="34">
        <v>556</v>
      </c>
      <c r="L7" s="34">
        <v>582</v>
      </c>
      <c r="M7" s="34">
        <f>SUM(I7:L7)</f>
        <v>2179</v>
      </c>
      <c r="N7" s="34">
        <v>590</v>
      </c>
      <c r="O7" s="34">
        <v>578</v>
      </c>
      <c r="P7" s="34">
        <v>587</v>
      </c>
      <c r="Q7" s="34">
        <v>587</v>
      </c>
      <c r="R7" s="34">
        <f>SUM(N7:Q7)</f>
        <v>2342</v>
      </c>
      <c r="S7" s="34">
        <v>600</v>
      </c>
      <c r="T7" s="34">
        <v>620</v>
      </c>
      <c r="U7" s="34">
        <v>618</v>
      </c>
      <c r="V7" s="34">
        <v>647</v>
      </c>
      <c r="W7" s="34">
        <f>SUM(S7:V7)</f>
        <v>2485</v>
      </c>
      <c r="X7" s="10"/>
    </row>
    <row r="8" spans="1:24" s="25" customFormat="1" ht="17.25" customHeight="1">
      <c r="A8" s="10"/>
      <c r="B8" s="40" t="s">
        <v>3</v>
      </c>
      <c r="C8" s="56">
        <v>1217</v>
      </c>
      <c r="D8" s="56">
        <v>323</v>
      </c>
      <c r="E8" s="56">
        <v>313</v>
      </c>
      <c r="F8" s="56">
        <v>323</v>
      </c>
      <c r="G8" s="56">
        <v>319</v>
      </c>
      <c r="H8" s="56">
        <f>SUM(D8:G8)</f>
        <v>1278</v>
      </c>
      <c r="I8" s="56">
        <v>375</v>
      </c>
      <c r="J8" s="56">
        <v>346</v>
      </c>
      <c r="K8" s="56">
        <v>283</v>
      </c>
      <c r="L8" s="56">
        <v>314</v>
      </c>
      <c r="M8" s="56">
        <f>SUM(I8:L8)</f>
        <v>1318</v>
      </c>
      <c r="N8" s="56">
        <v>397</v>
      </c>
      <c r="O8" s="56">
        <v>391</v>
      </c>
      <c r="P8" s="56">
        <v>394</v>
      </c>
      <c r="Q8" s="56">
        <v>415</v>
      </c>
      <c r="R8" s="56">
        <f>SUM(N8:Q8)</f>
        <v>1597</v>
      </c>
      <c r="S8" s="56">
        <v>442</v>
      </c>
      <c r="T8" s="56">
        <v>367</v>
      </c>
      <c r="U8" s="56">
        <v>393</v>
      </c>
      <c r="V8" s="56">
        <v>444</v>
      </c>
      <c r="W8" s="56">
        <f>SUM(S8:V8)</f>
        <v>1646</v>
      </c>
      <c r="X8" s="10"/>
    </row>
    <row r="9" spans="1:24" s="25" customFormat="1" ht="17.25" customHeight="1" thickBot="1">
      <c r="A9" s="10"/>
      <c r="B9" s="50" t="s">
        <v>25</v>
      </c>
      <c r="C9" s="91">
        <f>IF((SUM(C7:C8))=C12,SUM(C7:C8),"Error")</f>
        <v>3299</v>
      </c>
      <c r="D9" s="91">
        <f aca="true" t="shared" si="0" ref="D9:W9">IF((SUM(D7:D8))=D12,SUM(D7:D8),"Error")</f>
        <v>835</v>
      </c>
      <c r="E9" s="91">
        <f t="shared" si="0"/>
        <v>836</v>
      </c>
      <c r="F9" s="91">
        <f t="shared" si="0"/>
        <v>852</v>
      </c>
      <c r="G9" s="91">
        <f t="shared" si="0"/>
        <v>847</v>
      </c>
      <c r="H9" s="91">
        <f t="shared" si="0"/>
        <v>3370</v>
      </c>
      <c r="I9" s="91">
        <f t="shared" si="0"/>
        <v>883</v>
      </c>
      <c r="J9" s="91">
        <f t="shared" si="0"/>
        <v>879</v>
      </c>
      <c r="K9" s="91">
        <f t="shared" si="0"/>
        <v>839</v>
      </c>
      <c r="L9" s="91">
        <f t="shared" si="0"/>
        <v>896</v>
      </c>
      <c r="M9" s="91">
        <f t="shared" si="0"/>
        <v>3497</v>
      </c>
      <c r="N9" s="91">
        <f t="shared" si="0"/>
        <v>987</v>
      </c>
      <c r="O9" s="91">
        <f t="shared" si="0"/>
        <v>969</v>
      </c>
      <c r="P9" s="91">
        <f t="shared" si="0"/>
        <v>981</v>
      </c>
      <c r="Q9" s="91">
        <f t="shared" si="0"/>
        <v>1002</v>
      </c>
      <c r="R9" s="91">
        <f t="shared" si="0"/>
        <v>3939</v>
      </c>
      <c r="S9" s="91">
        <f t="shared" si="0"/>
        <v>1042</v>
      </c>
      <c r="T9" s="91">
        <f t="shared" si="0"/>
        <v>987</v>
      </c>
      <c r="U9" s="91">
        <f t="shared" si="0"/>
        <v>1011</v>
      </c>
      <c r="V9" s="91">
        <f t="shared" si="0"/>
        <v>1091</v>
      </c>
      <c r="W9" s="91">
        <f t="shared" si="0"/>
        <v>4131</v>
      </c>
      <c r="X9" s="10"/>
    </row>
    <row r="10" spans="1:24" ht="17.25" customHeight="1">
      <c r="A10" s="10"/>
      <c r="B10" s="14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10"/>
    </row>
    <row r="11" spans="1:24" ht="17.25" customHeight="1">
      <c r="A11" s="10"/>
      <c r="B11" s="16" t="s">
        <v>101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10"/>
    </row>
    <row r="12" spans="1:24" s="25" customFormat="1" ht="17.25" customHeight="1" thickBot="1">
      <c r="A12" s="10"/>
      <c r="B12" s="38" t="s">
        <v>25</v>
      </c>
      <c r="C12" s="29">
        <v>3299</v>
      </c>
      <c r="D12" s="29">
        <v>835</v>
      </c>
      <c r="E12" s="29">
        <v>836</v>
      </c>
      <c r="F12" s="29">
        <v>852</v>
      </c>
      <c r="G12" s="29">
        <v>847</v>
      </c>
      <c r="H12" s="29">
        <f>SUM(D12:G12)</f>
        <v>3370</v>
      </c>
      <c r="I12" s="29">
        <v>883</v>
      </c>
      <c r="J12" s="29">
        <v>879</v>
      </c>
      <c r="K12" s="29">
        <v>839</v>
      </c>
      <c r="L12" s="29">
        <v>896</v>
      </c>
      <c r="M12" s="29">
        <f>SUM(I12:L12)</f>
        <v>3497</v>
      </c>
      <c r="N12" s="29">
        <v>987</v>
      </c>
      <c r="O12" s="29">
        <v>969</v>
      </c>
      <c r="P12" s="29">
        <v>981</v>
      </c>
      <c r="Q12" s="29">
        <v>1002</v>
      </c>
      <c r="R12" s="29">
        <f aca="true" t="shared" si="1" ref="R12:R19">SUM(N12:Q12)</f>
        <v>3939</v>
      </c>
      <c r="S12" s="29">
        <v>1042</v>
      </c>
      <c r="T12" s="29">
        <v>987</v>
      </c>
      <c r="U12" s="29">
        <v>1011</v>
      </c>
      <c r="V12" s="29">
        <v>1091</v>
      </c>
      <c r="W12" s="29">
        <f aca="true" t="shared" si="2" ref="W12:W19">SUM(S12:V12)</f>
        <v>4131</v>
      </c>
      <c r="X12" s="10"/>
    </row>
    <row r="13" spans="1:24" s="25" customFormat="1" ht="17.25" customHeight="1" thickBot="1">
      <c r="A13" s="10"/>
      <c r="B13" s="38" t="s">
        <v>26</v>
      </c>
      <c r="C13" s="29">
        <v>122</v>
      </c>
      <c r="D13" s="29">
        <v>-19</v>
      </c>
      <c r="E13" s="29">
        <v>-44</v>
      </c>
      <c r="F13" s="29">
        <v>-10</v>
      </c>
      <c r="G13" s="29">
        <v>-23</v>
      </c>
      <c r="H13" s="29">
        <f aca="true" t="shared" si="3" ref="H13:H19">SUM(D13:G13)</f>
        <v>-96</v>
      </c>
      <c r="I13" s="29">
        <v>-8</v>
      </c>
      <c r="J13" s="29">
        <v>-5</v>
      </c>
      <c r="K13" s="29">
        <v>-17</v>
      </c>
      <c r="L13" s="29">
        <v>-24</v>
      </c>
      <c r="M13" s="29">
        <f aca="true" t="shared" si="4" ref="M13:M19">SUM(I13:L13)</f>
        <v>-54</v>
      </c>
      <c r="N13" s="29">
        <v>-10</v>
      </c>
      <c r="O13" s="29">
        <v>-28</v>
      </c>
      <c r="P13" s="29">
        <v>-16</v>
      </c>
      <c r="Q13" s="29">
        <v>-8</v>
      </c>
      <c r="R13" s="29">
        <f t="shared" si="1"/>
        <v>-62</v>
      </c>
      <c r="S13" s="29">
        <v>-9</v>
      </c>
      <c r="T13" s="29">
        <v>-5</v>
      </c>
      <c r="U13" s="29">
        <v>10</v>
      </c>
      <c r="V13" s="29">
        <v>17</v>
      </c>
      <c r="W13" s="29">
        <f t="shared" si="2"/>
        <v>13</v>
      </c>
      <c r="X13" s="10"/>
    </row>
    <row r="14" spans="1:24" s="25" customFormat="1" ht="17.25" customHeight="1">
      <c r="A14" s="10"/>
      <c r="B14" s="41" t="s">
        <v>27</v>
      </c>
      <c r="C14" s="59">
        <v>1083</v>
      </c>
      <c r="D14" s="59">
        <v>318</v>
      </c>
      <c r="E14" s="59">
        <v>301</v>
      </c>
      <c r="F14" s="59">
        <v>311</v>
      </c>
      <c r="G14" s="59">
        <v>291</v>
      </c>
      <c r="H14" s="59">
        <f t="shared" si="3"/>
        <v>1221</v>
      </c>
      <c r="I14" s="59">
        <v>336</v>
      </c>
      <c r="J14" s="59">
        <v>318</v>
      </c>
      <c r="K14" s="59">
        <v>281</v>
      </c>
      <c r="L14" s="59">
        <v>323</v>
      </c>
      <c r="M14" s="59">
        <f t="shared" si="4"/>
        <v>1258</v>
      </c>
      <c r="N14" s="59">
        <v>353</v>
      </c>
      <c r="O14" s="59">
        <v>339</v>
      </c>
      <c r="P14" s="59">
        <v>340</v>
      </c>
      <c r="Q14" s="59">
        <v>320</v>
      </c>
      <c r="R14" s="59">
        <f t="shared" si="1"/>
        <v>1352</v>
      </c>
      <c r="S14" s="59">
        <v>355</v>
      </c>
      <c r="T14" s="59">
        <v>346</v>
      </c>
      <c r="U14" s="59">
        <v>332</v>
      </c>
      <c r="V14" s="59">
        <v>252</v>
      </c>
      <c r="W14" s="59">
        <f t="shared" si="2"/>
        <v>1285</v>
      </c>
      <c r="X14" s="10"/>
    </row>
    <row r="15" spans="1:24" s="25" customFormat="1" ht="17.25" customHeight="1">
      <c r="A15" s="10"/>
      <c r="B15" s="33" t="s">
        <v>28</v>
      </c>
      <c r="C15" s="34">
        <v>879</v>
      </c>
      <c r="D15" s="34">
        <v>179</v>
      </c>
      <c r="E15" s="34">
        <v>220</v>
      </c>
      <c r="F15" s="34">
        <v>206</v>
      </c>
      <c r="G15" s="34">
        <v>227</v>
      </c>
      <c r="H15" s="34">
        <f t="shared" si="3"/>
        <v>832</v>
      </c>
      <c r="I15" s="34">
        <v>181</v>
      </c>
      <c r="J15" s="34">
        <v>191</v>
      </c>
      <c r="K15" s="34">
        <v>206</v>
      </c>
      <c r="L15" s="34">
        <v>233</v>
      </c>
      <c r="M15" s="34">
        <f t="shared" si="4"/>
        <v>811</v>
      </c>
      <c r="N15" s="34">
        <v>164</v>
      </c>
      <c r="O15" s="34">
        <v>245</v>
      </c>
      <c r="P15" s="34">
        <v>236</v>
      </c>
      <c r="Q15" s="34">
        <v>255</v>
      </c>
      <c r="R15" s="34">
        <f t="shared" si="1"/>
        <v>900</v>
      </c>
      <c r="S15" s="34">
        <v>204</v>
      </c>
      <c r="T15" s="34">
        <v>225</v>
      </c>
      <c r="U15" s="34">
        <v>243</v>
      </c>
      <c r="V15" s="34">
        <v>278</v>
      </c>
      <c r="W15" s="34">
        <f t="shared" si="2"/>
        <v>950</v>
      </c>
      <c r="X15" s="10"/>
    </row>
    <row r="16" spans="1:24" s="25" customFormat="1" ht="17.25" customHeight="1">
      <c r="A16" s="10"/>
      <c r="B16" s="40" t="s">
        <v>29</v>
      </c>
      <c r="C16" s="56">
        <v>80</v>
      </c>
      <c r="D16" s="56">
        <v>26</v>
      </c>
      <c r="E16" s="56">
        <v>23</v>
      </c>
      <c r="F16" s="56">
        <v>29</v>
      </c>
      <c r="G16" s="56">
        <v>30</v>
      </c>
      <c r="H16" s="56">
        <f t="shared" si="3"/>
        <v>108</v>
      </c>
      <c r="I16" s="56">
        <v>29</v>
      </c>
      <c r="J16" s="56">
        <v>31</v>
      </c>
      <c r="K16" s="56">
        <v>31</v>
      </c>
      <c r="L16" s="56">
        <v>32</v>
      </c>
      <c r="M16" s="56">
        <f t="shared" si="4"/>
        <v>123</v>
      </c>
      <c r="N16" s="56">
        <v>29</v>
      </c>
      <c r="O16" s="56">
        <v>33</v>
      </c>
      <c r="P16" s="56">
        <v>32</v>
      </c>
      <c r="Q16" s="56">
        <v>34</v>
      </c>
      <c r="R16" s="56">
        <f t="shared" si="1"/>
        <v>128</v>
      </c>
      <c r="S16" s="56">
        <v>28</v>
      </c>
      <c r="T16" s="56">
        <v>31</v>
      </c>
      <c r="U16" s="56">
        <v>26</v>
      </c>
      <c r="V16" s="56">
        <v>31</v>
      </c>
      <c r="W16" s="56">
        <f t="shared" si="2"/>
        <v>116</v>
      </c>
      <c r="X16" s="10"/>
    </row>
    <row r="17" spans="1:24" s="25" customFormat="1" ht="17.25" customHeight="1">
      <c r="A17" s="10"/>
      <c r="B17" s="41" t="s">
        <v>30</v>
      </c>
      <c r="C17" s="43">
        <f>+C15+C16</f>
        <v>959</v>
      </c>
      <c r="D17" s="43">
        <f>+D15+D16</f>
        <v>205</v>
      </c>
      <c r="E17" s="43">
        <f>+E15+E16</f>
        <v>243</v>
      </c>
      <c r="F17" s="43">
        <f>+F15+F16</f>
        <v>235</v>
      </c>
      <c r="G17" s="43">
        <f>+G15+G16</f>
        <v>257</v>
      </c>
      <c r="H17" s="43">
        <f t="shared" si="3"/>
        <v>940</v>
      </c>
      <c r="I17" s="43">
        <f>+I15+I16</f>
        <v>210</v>
      </c>
      <c r="J17" s="43">
        <f>+J15+J16</f>
        <v>222</v>
      </c>
      <c r="K17" s="43">
        <f>+K15+K16</f>
        <v>237</v>
      </c>
      <c r="L17" s="43">
        <f>+L15+L16</f>
        <v>265</v>
      </c>
      <c r="M17" s="43">
        <f t="shared" si="4"/>
        <v>934</v>
      </c>
      <c r="N17" s="43">
        <f>+N15+N16</f>
        <v>193</v>
      </c>
      <c r="O17" s="43">
        <f>+O15+O16</f>
        <v>278</v>
      </c>
      <c r="P17" s="43">
        <f>+P15+P16</f>
        <v>268</v>
      </c>
      <c r="Q17" s="43">
        <f>+Q15+Q16</f>
        <v>289</v>
      </c>
      <c r="R17" s="43">
        <f t="shared" si="1"/>
        <v>1028</v>
      </c>
      <c r="S17" s="43">
        <f>+S15+S16</f>
        <v>232</v>
      </c>
      <c r="T17" s="43">
        <f>+T15+T16</f>
        <v>256</v>
      </c>
      <c r="U17" s="43">
        <f>+U15+U16</f>
        <v>269</v>
      </c>
      <c r="V17" s="43">
        <f>+V15+V16</f>
        <v>309</v>
      </c>
      <c r="W17" s="43">
        <f t="shared" si="2"/>
        <v>1066</v>
      </c>
      <c r="X17" s="10"/>
    </row>
    <row r="18" spans="1:24" s="25" customFormat="1" ht="17.25" customHeight="1" thickBot="1">
      <c r="A18" s="10"/>
      <c r="B18" s="38" t="s">
        <v>31</v>
      </c>
      <c r="C18" s="29">
        <f>+C14+C17</f>
        <v>2042</v>
      </c>
      <c r="D18" s="29">
        <f>+D14+D17</f>
        <v>523</v>
      </c>
      <c r="E18" s="29">
        <f>+E14+E17</f>
        <v>544</v>
      </c>
      <c r="F18" s="29">
        <f>+F14+F17</f>
        <v>546</v>
      </c>
      <c r="G18" s="29">
        <f>+G14+G17</f>
        <v>548</v>
      </c>
      <c r="H18" s="29">
        <f t="shared" si="3"/>
        <v>2161</v>
      </c>
      <c r="I18" s="29">
        <f>+I14+I17</f>
        <v>546</v>
      </c>
      <c r="J18" s="29">
        <f>+J14+J17</f>
        <v>540</v>
      </c>
      <c r="K18" s="29">
        <f>+K14+K17</f>
        <v>518</v>
      </c>
      <c r="L18" s="29">
        <f>+L14+L17</f>
        <v>588</v>
      </c>
      <c r="M18" s="29">
        <f t="shared" si="4"/>
        <v>2192</v>
      </c>
      <c r="N18" s="29">
        <f>+N14+N17</f>
        <v>546</v>
      </c>
      <c r="O18" s="29">
        <f>+O14+O17</f>
        <v>617</v>
      </c>
      <c r="P18" s="29">
        <f>+P14+P17</f>
        <v>608</v>
      </c>
      <c r="Q18" s="29">
        <f>+Q14+Q17</f>
        <v>609</v>
      </c>
      <c r="R18" s="29">
        <f t="shared" si="1"/>
        <v>2380</v>
      </c>
      <c r="S18" s="29">
        <f>+S14+S17</f>
        <v>587</v>
      </c>
      <c r="T18" s="29">
        <f>+T14+T17</f>
        <v>602</v>
      </c>
      <c r="U18" s="29">
        <f>+U14+U17</f>
        <v>601</v>
      </c>
      <c r="V18" s="29">
        <f>+V14+V17</f>
        <v>561</v>
      </c>
      <c r="W18" s="29">
        <f t="shared" si="2"/>
        <v>2351</v>
      </c>
      <c r="X18" s="10"/>
    </row>
    <row r="19" spans="1:24" s="25" customFormat="1" ht="17.25" customHeight="1" thickBot="1">
      <c r="A19" s="10"/>
      <c r="B19" s="60" t="s">
        <v>178</v>
      </c>
      <c r="C19" s="29">
        <f>+C12-C13-C18</f>
        <v>1135</v>
      </c>
      <c r="D19" s="29">
        <f>+D12-D13-D18</f>
        <v>331</v>
      </c>
      <c r="E19" s="29">
        <f>+E12-E13-E18</f>
        <v>336</v>
      </c>
      <c r="F19" s="29">
        <f>+F12-F13-F18</f>
        <v>316</v>
      </c>
      <c r="G19" s="29">
        <f>+G12-G13-G18</f>
        <v>322</v>
      </c>
      <c r="H19" s="29">
        <f t="shared" si="3"/>
        <v>1305</v>
      </c>
      <c r="I19" s="29">
        <f>+I12-I13-I18</f>
        <v>345</v>
      </c>
      <c r="J19" s="29">
        <f>+J12-J13-J18</f>
        <v>344</v>
      </c>
      <c r="K19" s="29">
        <f>+K12-K13-K18</f>
        <v>338</v>
      </c>
      <c r="L19" s="29">
        <f>+L12-L13-L18</f>
        <v>332</v>
      </c>
      <c r="M19" s="29">
        <f t="shared" si="4"/>
        <v>1359</v>
      </c>
      <c r="N19" s="29">
        <f>+N12-N13-N18</f>
        <v>451</v>
      </c>
      <c r="O19" s="29">
        <f>+O12-O13-O18</f>
        <v>380</v>
      </c>
      <c r="P19" s="29">
        <f>+P12-P13-P18</f>
        <v>389</v>
      </c>
      <c r="Q19" s="29">
        <f>+Q12-Q13-Q18</f>
        <v>401</v>
      </c>
      <c r="R19" s="29">
        <f t="shared" si="1"/>
        <v>1621</v>
      </c>
      <c r="S19" s="29">
        <f>+S12-S13-S18</f>
        <v>464</v>
      </c>
      <c r="T19" s="29">
        <f>+T12-T13-T18</f>
        <v>390</v>
      </c>
      <c r="U19" s="29">
        <f>+U12-U13-U18</f>
        <v>400</v>
      </c>
      <c r="V19" s="29">
        <f>+V12-V13-V18</f>
        <v>513</v>
      </c>
      <c r="W19" s="29">
        <f t="shared" si="2"/>
        <v>1767</v>
      </c>
      <c r="X19" s="10"/>
    </row>
    <row r="20" spans="1:24" ht="17.25" customHeight="1">
      <c r="A20" s="10"/>
      <c r="B20" s="14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10"/>
    </row>
    <row r="21" spans="1:24" ht="17.25" customHeight="1">
      <c r="A21" s="10"/>
      <c r="B21" s="16" t="s">
        <v>102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10"/>
    </row>
    <row r="22" spans="1:24" ht="17.25" customHeight="1">
      <c r="A22" s="10"/>
      <c r="B22" s="33" t="s">
        <v>68</v>
      </c>
      <c r="C22" s="35">
        <f aca="true" t="shared" si="5" ref="C22:M22">+C14/C12*100</f>
        <v>32.8</v>
      </c>
      <c r="D22" s="35">
        <f t="shared" si="5"/>
        <v>38.1</v>
      </c>
      <c r="E22" s="35">
        <f t="shared" si="5"/>
        <v>36</v>
      </c>
      <c r="F22" s="35">
        <f t="shared" si="5"/>
        <v>36.5</v>
      </c>
      <c r="G22" s="35">
        <f t="shared" si="5"/>
        <v>34.4</v>
      </c>
      <c r="H22" s="35">
        <f t="shared" si="5"/>
        <v>36.2</v>
      </c>
      <c r="I22" s="35">
        <f t="shared" si="5"/>
        <v>38.1</v>
      </c>
      <c r="J22" s="35">
        <f t="shared" si="5"/>
        <v>36.2</v>
      </c>
      <c r="K22" s="35">
        <f t="shared" si="5"/>
        <v>33.5</v>
      </c>
      <c r="L22" s="35">
        <f t="shared" si="5"/>
        <v>36</v>
      </c>
      <c r="M22" s="35">
        <f t="shared" si="5"/>
        <v>36</v>
      </c>
      <c r="N22" s="35">
        <f aca="true" t="shared" si="6" ref="N22:S22">+N14/N12*100</f>
        <v>35.8</v>
      </c>
      <c r="O22" s="35">
        <f t="shared" si="6"/>
        <v>35</v>
      </c>
      <c r="P22" s="35">
        <f t="shared" si="6"/>
        <v>34.7</v>
      </c>
      <c r="Q22" s="35">
        <f t="shared" si="6"/>
        <v>31.9</v>
      </c>
      <c r="R22" s="35">
        <f t="shared" si="6"/>
        <v>34.3</v>
      </c>
      <c r="S22" s="35">
        <f t="shared" si="6"/>
        <v>34.1</v>
      </c>
      <c r="T22" s="35">
        <f>+T14/T12*100</f>
        <v>35.1</v>
      </c>
      <c r="U22" s="35">
        <f>+U14/U12*100</f>
        <v>32.8</v>
      </c>
      <c r="V22" s="35">
        <f>+V14/V12*100</f>
        <v>23.1</v>
      </c>
      <c r="W22" s="35">
        <f>+W14/W12*100</f>
        <v>31.1</v>
      </c>
      <c r="X22" s="10"/>
    </row>
    <row r="23" spans="1:24" ht="17.25" customHeight="1">
      <c r="A23" s="10"/>
      <c r="B23" s="41" t="s">
        <v>69</v>
      </c>
      <c r="C23" s="42">
        <f aca="true" t="shared" si="7" ref="C23:M23">+C17/C12*100</f>
        <v>29.1</v>
      </c>
      <c r="D23" s="42">
        <f t="shared" si="7"/>
        <v>24.6</v>
      </c>
      <c r="E23" s="42">
        <f t="shared" si="7"/>
        <v>29.1</v>
      </c>
      <c r="F23" s="42">
        <f t="shared" si="7"/>
        <v>27.6</v>
      </c>
      <c r="G23" s="42">
        <f t="shared" si="7"/>
        <v>30.3</v>
      </c>
      <c r="H23" s="42">
        <f t="shared" si="7"/>
        <v>27.9</v>
      </c>
      <c r="I23" s="42">
        <f t="shared" si="7"/>
        <v>23.8</v>
      </c>
      <c r="J23" s="42">
        <f t="shared" si="7"/>
        <v>25.3</v>
      </c>
      <c r="K23" s="42">
        <f t="shared" si="7"/>
        <v>28.2</v>
      </c>
      <c r="L23" s="42">
        <f t="shared" si="7"/>
        <v>29.6</v>
      </c>
      <c r="M23" s="42">
        <f t="shared" si="7"/>
        <v>26.7</v>
      </c>
      <c r="N23" s="42">
        <f aca="true" t="shared" si="8" ref="N23:S23">+N17/N12*100</f>
        <v>19.6</v>
      </c>
      <c r="O23" s="42">
        <f t="shared" si="8"/>
        <v>28.7</v>
      </c>
      <c r="P23" s="42">
        <f t="shared" si="8"/>
        <v>27.3</v>
      </c>
      <c r="Q23" s="42">
        <f t="shared" si="8"/>
        <v>28.8</v>
      </c>
      <c r="R23" s="42">
        <f t="shared" si="8"/>
        <v>26.1</v>
      </c>
      <c r="S23" s="42">
        <f t="shared" si="8"/>
        <v>22.3</v>
      </c>
      <c r="T23" s="42">
        <f>+T17/T12*100</f>
        <v>25.9</v>
      </c>
      <c r="U23" s="42">
        <f>+U17/U12*100</f>
        <v>26.6</v>
      </c>
      <c r="V23" s="42">
        <f>+V17/V12*100</f>
        <v>28.3</v>
      </c>
      <c r="W23" s="42">
        <f>+W17/W12*100</f>
        <v>25.8</v>
      </c>
      <c r="X23" s="10"/>
    </row>
    <row r="24" spans="1:24" ht="17.25" customHeight="1">
      <c r="A24" s="10"/>
      <c r="B24" s="41" t="s">
        <v>70</v>
      </c>
      <c r="C24" s="42">
        <f aca="true" t="shared" si="9" ref="C24:M24">+C18/C12*100</f>
        <v>61.9</v>
      </c>
      <c r="D24" s="42">
        <f t="shared" si="9"/>
        <v>62.6</v>
      </c>
      <c r="E24" s="42">
        <f t="shared" si="9"/>
        <v>65.1</v>
      </c>
      <c r="F24" s="42">
        <f t="shared" si="9"/>
        <v>64.1</v>
      </c>
      <c r="G24" s="42">
        <f t="shared" si="9"/>
        <v>64.7</v>
      </c>
      <c r="H24" s="42">
        <f t="shared" si="9"/>
        <v>64.1</v>
      </c>
      <c r="I24" s="42">
        <f t="shared" si="9"/>
        <v>61.8</v>
      </c>
      <c r="J24" s="42">
        <f t="shared" si="9"/>
        <v>61.4</v>
      </c>
      <c r="K24" s="42">
        <f t="shared" si="9"/>
        <v>61.7</v>
      </c>
      <c r="L24" s="42">
        <f t="shared" si="9"/>
        <v>65.6</v>
      </c>
      <c r="M24" s="42">
        <f t="shared" si="9"/>
        <v>62.7</v>
      </c>
      <c r="N24" s="42">
        <f aca="true" t="shared" si="10" ref="N24:S24">+N18/N12*100</f>
        <v>55.3</v>
      </c>
      <c r="O24" s="42">
        <f t="shared" si="10"/>
        <v>63.7</v>
      </c>
      <c r="P24" s="42">
        <f t="shared" si="10"/>
        <v>62</v>
      </c>
      <c r="Q24" s="42">
        <f t="shared" si="10"/>
        <v>60.8</v>
      </c>
      <c r="R24" s="42">
        <f t="shared" si="10"/>
        <v>60.4</v>
      </c>
      <c r="S24" s="42">
        <f t="shared" si="10"/>
        <v>56.3</v>
      </c>
      <c r="T24" s="42">
        <f>+T18/T12*100</f>
        <v>61</v>
      </c>
      <c r="U24" s="42">
        <f>+U18/U12*100</f>
        <v>59.4</v>
      </c>
      <c r="V24" s="42">
        <f>+V18/V12*100</f>
        <v>51.4</v>
      </c>
      <c r="W24" s="42">
        <f>+W18/W12*100</f>
        <v>56.9</v>
      </c>
      <c r="X24" s="10"/>
    </row>
    <row r="25" spans="1:24" ht="17.25" customHeight="1" thickBot="1">
      <c r="A25" s="10"/>
      <c r="B25" s="68" t="s">
        <v>71</v>
      </c>
      <c r="C25" s="69">
        <f aca="true" t="shared" si="11" ref="C25:M25">+C19/C12*100</f>
        <v>34.4</v>
      </c>
      <c r="D25" s="69">
        <f t="shared" si="11"/>
        <v>39.6</v>
      </c>
      <c r="E25" s="69">
        <f t="shared" si="11"/>
        <v>40.2</v>
      </c>
      <c r="F25" s="69">
        <f t="shared" si="11"/>
        <v>37.1</v>
      </c>
      <c r="G25" s="69">
        <f t="shared" si="11"/>
        <v>38</v>
      </c>
      <c r="H25" s="69">
        <f t="shared" si="11"/>
        <v>38.7</v>
      </c>
      <c r="I25" s="69">
        <f t="shared" si="11"/>
        <v>39.1</v>
      </c>
      <c r="J25" s="69">
        <f t="shared" si="11"/>
        <v>39.1</v>
      </c>
      <c r="K25" s="69">
        <f t="shared" si="11"/>
        <v>40.3</v>
      </c>
      <c r="L25" s="69">
        <f t="shared" si="11"/>
        <v>37.1</v>
      </c>
      <c r="M25" s="69">
        <f t="shared" si="11"/>
        <v>38.9</v>
      </c>
      <c r="N25" s="69">
        <f aca="true" t="shared" si="12" ref="N25:S25">+N19/N12*100</f>
        <v>45.7</v>
      </c>
      <c r="O25" s="69">
        <f t="shared" si="12"/>
        <v>39.2</v>
      </c>
      <c r="P25" s="69">
        <f t="shared" si="12"/>
        <v>39.7</v>
      </c>
      <c r="Q25" s="69">
        <f t="shared" si="12"/>
        <v>40</v>
      </c>
      <c r="R25" s="69">
        <f t="shared" si="12"/>
        <v>41.2</v>
      </c>
      <c r="S25" s="69">
        <f t="shared" si="12"/>
        <v>44.5</v>
      </c>
      <c r="T25" s="69">
        <f>+T19/T12*100</f>
        <v>39.5</v>
      </c>
      <c r="U25" s="69">
        <f>+U19/U12*100</f>
        <v>39.6</v>
      </c>
      <c r="V25" s="69">
        <f>+V19/V12*100</f>
        <v>47</v>
      </c>
      <c r="W25" s="69">
        <f>+W19/W12*100</f>
        <v>42.8</v>
      </c>
      <c r="X25" s="10"/>
    </row>
    <row r="26" spans="1:24" ht="17.25" customHeight="1">
      <c r="A26" s="10"/>
      <c r="B26" s="14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10"/>
    </row>
    <row r="27" spans="1:24" ht="12" customHeight="1">
      <c r="A27" s="10"/>
      <c r="B27" s="16" t="s">
        <v>93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10"/>
    </row>
    <row r="28" spans="1:24" ht="26.25" thickBot="1">
      <c r="A28" s="10"/>
      <c r="B28" s="192" t="s">
        <v>162</v>
      </c>
      <c r="C28" s="70">
        <v>3839</v>
      </c>
      <c r="D28" s="70">
        <v>3963</v>
      </c>
      <c r="E28" s="70">
        <v>4090</v>
      </c>
      <c r="F28" s="70">
        <v>4148</v>
      </c>
      <c r="G28" s="70">
        <v>4056</v>
      </c>
      <c r="H28" s="70">
        <v>4037</v>
      </c>
      <c r="I28" s="70">
        <v>3913</v>
      </c>
      <c r="J28" s="70">
        <v>3867</v>
      </c>
      <c r="K28" s="70">
        <v>3886</v>
      </c>
      <c r="L28" s="70">
        <v>3776</v>
      </c>
      <c r="M28" s="70">
        <v>3849</v>
      </c>
      <c r="N28" s="70">
        <v>3505</v>
      </c>
      <c r="O28" s="70">
        <v>3383</v>
      </c>
      <c r="P28" s="70">
        <v>3420</v>
      </c>
      <c r="Q28" s="70">
        <v>3450</v>
      </c>
      <c r="R28" s="70">
        <v>3462</v>
      </c>
      <c r="S28" s="70">
        <v>3403</v>
      </c>
      <c r="T28" s="70">
        <v>3432</v>
      </c>
      <c r="U28" s="70">
        <v>3618</v>
      </c>
      <c r="V28" s="70">
        <v>3760</v>
      </c>
      <c r="W28" s="70">
        <v>3570</v>
      </c>
      <c r="X28" s="10"/>
    </row>
    <row r="29" spans="1:24" ht="26.25" thickBot="1">
      <c r="A29" s="57"/>
      <c r="B29" s="192" t="s">
        <v>161</v>
      </c>
      <c r="C29" s="69">
        <v>29.6</v>
      </c>
      <c r="D29" s="69">
        <v>33.5</v>
      </c>
      <c r="E29" s="69">
        <v>32.9</v>
      </c>
      <c r="F29" s="69">
        <v>30.5</v>
      </c>
      <c r="G29" s="69">
        <v>31.8</v>
      </c>
      <c r="H29" s="69">
        <v>32.4</v>
      </c>
      <c r="I29" s="69">
        <v>35.4</v>
      </c>
      <c r="J29" s="69">
        <v>35.7</v>
      </c>
      <c r="K29" s="69">
        <v>34.9</v>
      </c>
      <c r="L29" s="69">
        <v>35.3</v>
      </c>
      <c r="M29" s="69">
        <v>35.4</v>
      </c>
      <c r="N29" s="69">
        <v>51.5</v>
      </c>
      <c r="O29" s="69">
        <v>45</v>
      </c>
      <c r="P29" s="69">
        <v>45.6</v>
      </c>
      <c r="Q29" s="69">
        <v>46.6</v>
      </c>
      <c r="R29" s="69">
        <v>46.9</v>
      </c>
      <c r="S29" s="69">
        <v>54.6</v>
      </c>
      <c r="T29" s="69">
        <v>45.5</v>
      </c>
      <c r="U29" s="69">
        <v>44.3</v>
      </c>
      <c r="V29" s="69">
        <v>54.6</v>
      </c>
      <c r="W29" s="69">
        <v>49.5</v>
      </c>
      <c r="X29" s="57"/>
    </row>
    <row r="30" spans="1:24" ht="17.25" customHeight="1">
      <c r="A30" s="10"/>
      <c r="B30" s="14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10"/>
    </row>
    <row r="31" spans="1:24" ht="17.25" customHeight="1">
      <c r="A31" s="10"/>
      <c r="B31" s="16" t="s">
        <v>74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10"/>
    </row>
    <row r="32" spans="1:24" ht="17.25" customHeight="1">
      <c r="A32" s="10"/>
      <c r="B32" s="41" t="s">
        <v>75</v>
      </c>
      <c r="C32" s="43">
        <v>96031</v>
      </c>
      <c r="D32" s="120"/>
      <c r="E32" s="120"/>
      <c r="F32" s="120"/>
      <c r="G32" s="43">
        <v>114904</v>
      </c>
      <c r="H32" s="43">
        <v>114904</v>
      </c>
      <c r="I32" s="43">
        <v>111476</v>
      </c>
      <c r="J32" s="43">
        <v>109836</v>
      </c>
      <c r="K32" s="43">
        <v>109965</v>
      </c>
      <c r="L32" s="43">
        <v>111010</v>
      </c>
      <c r="M32" s="43">
        <v>111010</v>
      </c>
      <c r="N32" s="43">
        <v>106282</v>
      </c>
      <c r="O32" s="43">
        <v>108237</v>
      </c>
      <c r="P32" s="43">
        <v>109447</v>
      </c>
      <c r="Q32" s="43">
        <v>107929</v>
      </c>
      <c r="R32" s="43">
        <f>+Q32</f>
        <v>107929</v>
      </c>
      <c r="S32" s="43">
        <v>109186</v>
      </c>
      <c r="T32" s="43">
        <v>112355</v>
      </c>
      <c r="U32" s="43">
        <v>117438</v>
      </c>
      <c r="V32" s="43">
        <v>112752</v>
      </c>
      <c r="W32" s="43">
        <f>+V32</f>
        <v>112752</v>
      </c>
      <c r="X32" s="10"/>
    </row>
    <row r="33" spans="1:24" ht="17.25" customHeight="1">
      <c r="A33" s="10"/>
      <c r="B33" s="18" t="s">
        <v>76</v>
      </c>
      <c r="C33" s="120"/>
      <c r="D33" s="120"/>
      <c r="E33" s="120"/>
      <c r="F33" s="120"/>
      <c r="G33" s="43">
        <v>92567</v>
      </c>
      <c r="H33" s="43">
        <v>92567</v>
      </c>
      <c r="I33" s="43">
        <v>94116</v>
      </c>
      <c r="J33" s="43">
        <v>92359</v>
      </c>
      <c r="K33" s="43">
        <v>94338</v>
      </c>
      <c r="L33" s="43">
        <v>94514</v>
      </c>
      <c r="M33" s="43">
        <v>94514</v>
      </c>
      <c r="N33" s="43">
        <v>94622</v>
      </c>
      <c r="O33" s="43">
        <v>96770</v>
      </c>
      <c r="P33" s="43">
        <v>97256</v>
      </c>
      <c r="Q33" s="43">
        <v>99241</v>
      </c>
      <c r="R33" s="43">
        <f>+Q33</f>
        <v>99241</v>
      </c>
      <c r="S33" s="43">
        <v>99931</v>
      </c>
      <c r="T33" s="43">
        <v>101549</v>
      </c>
      <c r="U33" s="43">
        <v>104562</v>
      </c>
      <c r="V33" s="43">
        <v>103399</v>
      </c>
      <c r="W33" s="43">
        <f>+V33</f>
        <v>103399</v>
      </c>
      <c r="X33" s="10"/>
    </row>
    <row r="34" spans="1:24" ht="17.25" customHeight="1" thickBot="1">
      <c r="A34" s="10"/>
      <c r="B34" s="68" t="s">
        <v>77</v>
      </c>
      <c r="C34" s="125"/>
      <c r="D34" s="125"/>
      <c r="E34" s="125"/>
      <c r="F34" s="125"/>
      <c r="G34" s="125"/>
      <c r="H34" s="82">
        <v>180</v>
      </c>
      <c r="I34" s="70">
        <v>181</v>
      </c>
      <c r="J34" s="70">
        <v>181</v>
      </c>
      <c r="K34" s="70">
        <v>181</v>
      </c>
      <c r="L34" s="70">
        <v>181</v>
      </c>
      <c r="M34" s="70">
        <v>181</v>
      </c>
      <c r="N34" s="70">
        <v>181</v>
      </c>
      <c r="O34" s="70">
        <v>181</v>
      </c>
      <c r="P34" s="70">
        <v>181</v>
      </c>
      <c r="Q34" s="70">
        <v>181</v>
      </c>
      <c r="R34" s="70">
        <f>+Q34</f>
        <v>181</v>
      </c>
      <c r="S34" s="70">
        <v>181</v>
      </c>
      <c r="T34" s="70">
        <v>181</v>
      </c>
      <c r="U34" s="70">
        <v>181</v>
      </c>
      <c r="V34" s="70">
        <v>181</v>
      </c>
      <c r="W34" s="70">
        <f>+V34</f>
        <v>181</v>
      </c>
      <c r="X34" s="10"/>
    </row>
    <row r="35" spans="1:24" ht="17.25" customHeight="1">
      <c r="A35" s="10"/>
      <c r="B35" s="14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10"/>
    </row>
    <row r="36" spans="1:24" ht="11.25" customHeight="1">
      <c r="A36" s="10"/>
      <c r="B36" s="16" t="s">
        <v>94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10"/>
    </row>
    <row r="37" spans="1:24" ht="17.25" customHeight="1" thickBot="1">
      <c r="A37" s="10"/>
      <c r="B37" s="68" t="s">
        <v>95</v>
      </c>
      <c r="C37" s="125"/>
      <c r="D37" s="125"/>
      <c r="E37" s="125"/>
      <c r="F37" s="125"/>
      <c r="G37" s="125"/>
      <c r="H37" s="125"/>
      <c r="I37" s="70">
        <v>8600</v>
      </c>
      <c r="J37" s="70">
        <v>8700</v>
      </c>
      <c r="K37" s="70">
        <v>8800</v>
      </c>
      <c r="L37" s="70">
        <v>8800</v>
      </c>
      <c r="M37" s="70">
        <v>8800</v>
      </c>
      <c r="N37" s="70">
        <v>8800</v>
      </c>
      <c r="O37" s="70">
        <v>8800</v>
      </c>
      <c r="P37" s="70">
        <v>8900</v>
      </c>
      <c r="Q37" s="70">
        <v>8900</v>
      </c>
      <c r="R37" s="70">
        <f>+Q37</f>
        <v>8900</v>
      </c>
      <c r="S37" s="70">
        <v>9000</v>
      </c>
      <c r="T37" s="70">
        <v>9000</v>
      </c>
      <c r="U37" s="70">
        <v>9100</v>
      </c>
      <c r="V37" s="70">
        <v>9000</v>
      </c>
      <c r="W37" s="70">
        <f>+V37</f>
        <v>9000</v>
      </c>
      <c r="X37" s="10"/>
    </row>
    <row r="38" spans="1:24" ht="17.25" customHeight="1">
      <c r="A38" s="10"/>
      <c r="B38" s="14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10"/>
    </row>
    <row r="39" spans="1:24" ht="17.25" customHeight="1">
      <c r="A39" s="10"/>
      <c r="B39" s="16" t="s">
        <v>59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10"/>
    </row>
    <row r="40" spans="1:24" ht="17.25" customHeight="1" thickBot="1">
      <c r="A40" s="10"/>
      <c r="B40" s="46" t="s">
        <v>59</v>
      </c>
      <c r="C40" s="49">
        <v>214</v>
      </c>
      <c r="D40" s="49">
        <v>214</v>
      </c>
      <c r="E40" s="49">
        <v>214</v>
      </c>
      <c r="F40" s="49">
        <v>215</v>
      </c>
      <c r="G40" s="49">
        <v>215</v>
      </c>
      <c r="H40" s="49">
        <v>215</v>
      </c>
      <c r="I40" s="49">
        <v>215</v>
      </c>
      <c r="J40" s="49">
        <v>215</v>
      </c>
      <c r="K40" s="49">
        <v>215</v>
      </c>
      <c r="L40" s="49">
        <v>215</v>
      </c>
      <c r="M40" s="49">
        <v>215</v>
      </c>
      <c r="N40" s="49">
        <v>216</v>
      </c>
      <c r="O40" s="49">
        <v>216</v>
      </c>
      <c r="P40" s="49">
        <v>216</v>
      </c>
      <c r="Q40" s="49">
        <v>216</v>
      </c>
      <c r="R40" s="49">
        <f>+Q40</f>
        <v>216</v>
      </c>
      <c r="S40" s="49">
        <v>217</v>
      </c>
      <c r="T40" s="49">
        <v>217</v>
      </c>
      <c r="U40" s="49">
        <v>218</v>
      </c>
      <c r="V40" s="49">
        <v>220</v>
      </c>
      <c r="W40" s="49">
        <f>+V40</f>
        <v>220</v>
      </c>
      <c r="X40" s="10"/>
    </row>
    <row r="41" spans="1:24" ht="17.25" customHeight="1" thickTop="1">
      <c r="A41" s="10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0"/>
    </row>
    <row r="42" spans="1:24" ht="17.2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</row>
    <row r="51" ht="11.25" customHeight="1"/>
    <row r="59" ht="13.5" customHeight="1"/>
    <row r="75" ht="11.25" customHeight="1"/>
  </sheetData>
  <mergeCells count="1">
    <mergeCell ref="B1:B2"/>
  </mergeCells>
  <conditionalFormatting sqref="C9:W9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fitToHeight="2" horizontalDpi="600" verticalDpi="600" orientation="landscape" pageOrder="overThenDown" paperSize="9" scale="55" r:id="rId1"/>
  <headerFooter alignWithMargins="0">
    <oddFooter>&amp;C&amp;D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X54"/>
  <sheetViews>
    <sheetView showGridLines="0" zoomScale="80" zoomScaleNormal="8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38.57421875" style="1" customWidth="1"/>
    <col min="3" max="3" width="14.7109375" style="1" customWidth="1"/>
    <col min="4" max="7" width="14.7109375" style="1" hidden="1" customWidth="1" outlineLevel="1"/>
    <col min="8" max="8" width="14.7109375" style="1" customWidth="1" collapsed="1"/>
    <col min="9" max="12" width="14.7109375" style="1" hidden="1" customWidth="1" outlineLevel="1"/>
    <col min="13" max="13" width="14.7109375" style="1" customWidth="1" collapsed="1"/>
    <col min="14" max="23" width="14.7109375" style="1" customWidth="1"/>
    <col min="24" max="16384" width="1.7109375" style="1" customWidth="1"/>
  </cols>
  <sheetData>
    <row r="1" spans="1:24" s="5" customFormat="1" ht="19.5" customHeight="1">
      <c r="A1" s="2"/>
      <c r="B1" s="258" t="s">
        <v>42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"/>
    </row>
    <row r="2" spans="1:24" s="5" customFormat="1" ht="19.5" customHeight="1">
      <c r="A2" s="6"/>
      <c r="B2" s="259"/>
      <c r="C2" s="61">
        <v>2004</v>
      </c>
      <c r="D2" s="7" t="s">
        <v>11</v>
      </c>
      <c r="E2" s="7" t="s">
        <v>12</v>
      </c>
      <c r="F2" s="7" t="s">
        <v>13</v>
      </c>
      <c r="G2" s="7" t="s">
        <v>14</v>
      </c>
      <c r="H2" s="8">
        <v>2005</v>
      </c>
      <c r="I2" s="7" t="s">
        <v>15</v>
      </c>
      <c r="J2" s="7" t="s">
        <v>16</v>
      </c>
      <c r="K2" s="7" t="s">
        <v>17</v>
      </c>
      <c r="L2" s="7" t="s">
        <v>18</v>
      </c>
      <c r="M2" s="8">
        <v>2006</v>
      </c>
      <c r="N2" s="7" t="s">
        <v>57</v>
      </c>
      <c r="O2" s="7" t="s">
        <v>103</v>
      </c>
      <c r="P2" s="7" t="s">
        <v>105</v>
      </c>
      <c r="Q2" s="7" t="s">
        <v>106</v>
      </c>
      <c r="R2" s="8">
        <v>2007</v>
      </c>
      <c r="S2" s="7" t="s">
        <v>110</v>
      </c>
      <c r="T2" s="7" t="s">
        <v>154</v>
      </c>
      <c r="U2" s="7" t="s">
        <v>155</v>
      </c>
      <c r="V2" s="7" t="s">
        <v>156</v>
      </c>
      <c r="W2" s="8">
        <v>2008</v>
      </c>
      <c r="X2" s="6"/>
    </row>
    <row r="3" spans="1:24" s="11" customFormat="1" ht="15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16.5" thickBot="1">
      <c r="A4" s="10"/>
      <c r="B4" s="12" t="s">
        <v>20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0"/>
    </row>
    <row r="5" spans="1:24" ht="17.25" customHeight="1" thickTop="1">
      <c r="A5" s="10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0"/>
    </row>
    <row r="6" spans="1:24" ht="17.25" customHeight="1">
      <c r="A6" s="10"/>
      <c r="B6" s="16" t="s">
        <v>50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0"/>
    </row>
    <row r="7" spans="1:24" s="25" customFormat="1" ht="17.25" customHeight="1">
      <c r="A7" s="10"/>
      <c r="B7" s="33" t="s">
        <v>51</v>
      </c>
      <c r="C7" s="34">
        <v>1401</v>
      </c>
      <c r="D7" s="34">
        <v>271</v>
      </c>
      <c r="E7" s="34">
        <v>411</v>
      </c>
      <c r="F7" s="34">
        <v>408</v>
      </c>
      <c r="G7" s="34">
        <v>394</v>
      </c>
      <c r="H7" s="34">
        <f>SUM(D7:G7)</f>
        <v>1484</v>
      </c>
      <c r="I7" s="34">
        <v>456</v>
      </c>
      <c r="J7" s="34">
        <v>613</v>
      </c>
      <c r="K7" s="34">
        <v>451</v>
      </c>
      <c r="L7" s="34">
        <v>686</v>
      </c>
      <c r="M7" s="34">
        <f>SUM(I7:L7)</f>
        <v>2206</v>
      </c>
      <c r="N7" s="34">
        <v>725</v>
      </c>
      <c r="O7" s="34">
        <v>713</v>
      </c>
      <c r="P7" s="34">
        <v>85</v>
      </c>
      <c r="Q7" s="34">
        <v>341</v>
      </c>
      <c r="R7" s="34">
        <f>SUM(N7:Q7)</f>
        <v>1864</v>
      </c>
      <c r="S7" s="34">
        <v>136</v>
      </c>
      <c r="T7" s="34">
        <v>216</v>
      </c>
      <c r="U7" s="34">
        <v>87</v>
      </c>
      <c r="V7" s="34">
        <v>-10</v>
      </c>
      <c r="W7" s="34">
        <f>SUM(S7:V7)</f>
        <v>429</v>
      </c>
      <c r="X7" s="10"/>
    </row>
    <row r="8" spans="1:24" s="25" customFormat="1" ht="17.25" customHeight="1">
      <c r="A8" s="10"/>
      <c r="B8" s="40" t="s">
        <v>52</v>
      </c>
      <c r="C8" s="56">
        <v>747</v>
      </c>
      <c r="D8" s="56">
        <v>139</v>
      </c>
      <c r="E8" s="56">
        <v>186</v>
      </c>
      <c r="F8" s="56">
        <v>263</v>
      </c>
      <c r="G8" s="56">
        <v>343</v>
      </c>
      <c r="H8" s="56">
        <f aca="true" t="shared" si="0" ref="H8:H16">SUM(D8:G8)</f>
        <v>931</v>
      </c>
      <c r="I8" s="56">
        <v>249</v>
      </c>
      <c r="J8" s="56">
        <v>313</v>
      </c>
      <c r="K8" s="56">
        <v>224</v>
      </c>
      <c r="L8" s="56">
        <v>484</v>
      </c>
      <c r="M8" s="56">
        <f aca="true" t="shared" si="1" ref="M8:M16">SUM(I8:L8)</f>
        <v>1270</v>
      </c>
      <c r="N8" s="56">
        <v>311</v>
      </c>
      <c r="O8" s="56">
        <v>413</v>
      </c>
      <c r="P8" s="56">
        <v>327</v>
      </c>
      <c r="Q8" s="56">
        <v>393</v>
      </c>
      <c r="R8" s="56">
        <f aca="true" t="shared" si="2" ref="R8:R16">SUM(N8:Q8)</f>
        <v>1444</v>
      </c>
      <c r="S8" s="56">
        <v>172</v>
      </c>
      <c r="T8" s="56">
        <v>245</v>
      </c>
      <c r="U8" s="56">
        <v>188</v>
      </c>
      <c r="V8" s="56">
        <v>208</v>
      </c>
      <c r="W8" s="56">
        <f aca="true" t="shared" si="3" ref="W8:W16">SUM(S8:V8)</f>
        <v>813</v>
      </c>
      <c r="X8" s="10"/>
    </row>
    <row r="9" spans="1:24" s="25" customFormat="1" ht="17.25" customHeight="1">
      <c r="A9" s="10"/>
      <c r="B9" s="41" t="s">
        <v>53</v>
      </c>
      <c r="C9" s="43">
        <v>2148</v>
      </c>
      <c r="D9" s="43">
        <v>410</v>
      </c>
      <c r="E9" s="43">
        <v>597</v>
      </c>
      <c r="F9" s="43">
        <v>671</v>
      </c>
      <c r="G9" s="43">
        <v>737</v>
      </c>
      <c r="H9" s="43">
        <f t="shared" si="0"/>
        <v>2415</v>
      </c>
      <c r="I9" s="43">
        <v>705</v>
      </c>
      <c r="J9" s="43">
        <v>926</v>
      </c>
      <c r="K9" s="43">
        <v>675</v>
      </c>
      <c r="L9" s="43">
        <v>1170</v>
      </c>
      <c r="M9" s="43">
        <f t="shared" si="1"/>
        <v>3476</v>
      </c>
      <c r="N9" s="43">
        <f>+N7+N8</f>
        <v>1036</v>
      </c>
      <c r="O9" s="43">
        <f>+O7+O8</f>
        <v>1126</v>
      </c>
      <c r="P9" s="43">
        <f>+P7+P8</f>
        <v>412</v>
      </c>
      <c r="Q9" s="43">
        <f>+Q7+Q8</f>
        <v>734</v>
      </c>
      <c r="R9" s="43">
        <f t="shared" si="2"/>
        <v>3308</v>
      </c>
      <c r="S9" s="43">
        <f>+S7+S8</f>
        <v>308</v>
      </c>
      <c r="T9" s="43">
        <f>+T7+T8</f>
        <v>461</v>
      </c>
      <c r="U9" s="43">
        <f>+U7+U8</f>
        <v>275</v>
      </c>
      <c r="V9" s="43">
        <f>+V7+V8</f>
        <v>198</v>
      </c>
      <c r="W9" s="43">
        <f t="shared" si="3"/>
        <v>1242</v>
      </c>
      <c r="X9" s="10"/>
    </row>
    <row r="10" spans="1:24" s="25" customFormat="1" ht="17.25" customHeight="1">
      <c r="A10" s="10"/>
      <c r="B10" s="41" t="s">
        <v>54</v>
      </c>
      <c r="C10" s="43">
        <v>1161</v>
      </c>
      <c r="D10" s="43">
        <v>225</v>
      </c>
      <c r="E10" s="43">
        <v>369</v>
      </c>
      <c r="F10" s="43">
        <v>433</v>
      </c>
      <c r="G10" s="43">
        <v>448</v>
      </c>
      <c r="H10" s="43">
        <f t="shared" si="0"/>
        <v>1475</v>
      </c>
      <c r="I10" s="43">
        <v>333</v>
      </c>
      <c r="J10" s="43">
        <v>405</v>
      </c>
      <c r="K10" s="43">
        <v>377</v>
      </c>
      <c r="L10" s="43">
        <v>785</v>
      </c>
      <c r="M10" s="43">
        <f t="shared" si="1"/>
        <v>1900</v>
      </c>
      <c r="N10" s="43">
        <v>511</v>
      </c>
      <c r="O10" s="43">
        <v>632</v>
      </c>
      <c r="P10" s="43">
        <v>440</v>
      </c>
      <c r="Q10" s="43">
        <v>670</v>
      </c>
      <c r="R10" s="43">
        <f t="shared" si="2"/>
        <v>2253</v>
      </c>
      <c r="S10" s="43">
        <v>396</v>
      </c>
      <c r="T10" s="43">
        <v>364</v>
      </c>
      <c r="U10" s="43">
        <v>358</v>
      </c>
      <c r="V10" s="43">
        <v>364</v>
      </c>
      <c r="W10" s="43">
        <f t="shared" si="3"/>
        <v>1482</v>
      </c>
      <c r="X10" s="10"/>
    </row>
    <row r="11" spans="1:24" s="25" customFormat="1" ht="17.25" customHeight="1" thickBot="1">
      <c r="A11" s="10"/>
      <c r="B11" s="38" t="s">
        <v>55</v>
      </c>
      <c r="C11" s="29">
        <f>SUM(C9:C10)</f>
        <v>3309</v>
      </c>
      <c r="D11" s="29">
        <f>SUM(D9:D10)</f>
        <v>635</v>
      </c>
      <c r="E11" s="29">
        <f>SUM(E9:E10)</f>
        <v>966</v>
      </c>
      <c r="F11" s="29">
        <f>SUM(F9:F10)</f>
        <v>1104</v>
      </c>
      <c r="G11" s="29">
        <f>SUM(G9:G10)</f>
        <v>1185</v>
      </c>
      <c r="H11" s="29">
        <f t="shared" si="0"/>
        <v>3890</v>
      </c>
      <c r="I11" s="29">
        <f>SUM(I9:I10)</f>
        <v>1038</v>
      </c>
      <c r="J11" s="29">
        <f>SUM(J9:J10)</f>
        <v>1331</v>
      </c>
      <c r="K11" s="29">
        <f>SUM(K9:K10)</f>
        <v>1052</v>
      </c>
      <c r="L11" s="29">
        <f>SUM(L9:L10)</f>
        <v>1955</v>
      </c>
      <c r="M11" s="29">
        <f t="shared" si="1"/>
        <v>5376</v>
      </c>
      <c r="N11" s="29">
        <f>SUM(N9:N10)</f>
        <v>1547</v>
      </c>
      <c r="O11" s="29">
        <f>SUM(O9:O10)</f>
        <v>1758</v>
      </c>
      <c r="P11" s="29">
        <f>SUM(P9:P10)</f>
        <v>852</v>
      </c>
      <c r="Q11" s="29">
        <f>SUM(Q9:Q10)</f>
        <v>1404</v>
      </c>
      <c r="R11" s="29">
        <f t="shared" si="2"/>
        <v>5561</v>
      </c>
      <c r="S11" s="29">
        <f>SUM(S9:S10)</f>
        <v>704</v>
      </c>
      <c r="T11" s="29">
        <f>SUM(T9:T10)</f>
        <v>825</v>
      </c>
      <c r="U11" s="29">
        <f>SUM(U9:U10)</f>
        <v>633</v>
      </c>
      <c r="V11" s="29">
        <f>SUM(V9:V10)</f>
        <v>562</v>
      </c>
      <c r="W11" s="29">
        <f t="shared" si="3"/>
        <v>2724</v>
      </c>
      <c r="X11" s="10"/>
    </row>
    <row r="12" spans="1:24" s="25" customFormat="1" ht="17.25" customHeight="1">
      <c r="A12" s="10"/>
      <c r="B12" s="26" t="s">
        <v>40</v>
      </c>
      <c r="C12" s="32">
        <v>6191</v>
      </c>
      <c r="D12" s="32">
        <v>2116</v>
      </c>
      <c r="E12" s="32">
        <v>1353</v>
      </c>
      <c r="F12" s="32">
        <v>1969</v>
      </c>
      <c r="G12" s="32">
        <v>1566</v>
      </c>
      <c r="H12" s="32">
        <f t="shared" si="0"/>
        <v>7004</v>
      </c>
      <c r="I12" s="32">
        <v>2767</v>
      </c>
      <c r="J12" s="32">
        <v>1939</v>
      </c>
      <c r="K12" s="32">
        <v>2137</v>
      </c>
      <c r="L12" s="32">
        <v>2755</v>
      </c>
      <c r="M12" s="32">
        <f t="shared" si="1"/>
        <v>9598</v>
      </c>
      <c r="N12" s="32">
        <v>2772</v>
      </c>
      <c r="O12" s="32">
        <v>3282</v>
      </c>
      <c r="P12" s="32">
        <v>514</v>
      </c>
      <c r="Q12" s="32">
        <v>-484</v>
      </c>
      <c r="R12" s="32">
        <f t="shared" si="2"/>
        <v>6084</v>
      </c>
      <c r="S12" s="32">
        <v>-1576</v>
      </c>
      <c r="T12" s="32">
        <v>320</v>
      </c>
      <c r="U12" s="32">
        <v>-1109</v>
      </c>
      <c r="V12" s="32">
        <v>-2891</v>
      </c>
      <c r="W12" s="32">
        <f t="shared" si="3"/>
        <v>-5256</v>
      </c>
      <c r="X12" s="10"/>
    </row>
    <row r="13" spans="1:24" s="25" customFormat="1" ht="17.25" customHeight="1">
      <c r="A13" s="10"/>
      <c r="B13" s="36" t="s">
        <v>41</v>
      </c>
      <c r="C13" s="37">
        <v>3795</v>
      </c>
      <c r="D13" s="37">
        <v>1066</v>
      </c>
      <c r="E13" s="37">
        <v>912</v>
      </c>
      <c r="F13" s="37">
        <v>1341</v>
      </c>
      <c r="G13" s="37">
        <v>1021</v>
      </c>
      <c r="H13" s="37">
        <f t="shared" si="0"/>
        <v>4340</v>
      </c>
      <c r="I13" s="37">
        <v>2077</v>
      </c>
      <c r="J13" s="37">
        <v>1146</v>
      </c>
      <c r="K13" s="37">
        <v>1062</v>
      </c>
      <c r="L13" s="37">
        <v>1596</v>
      </c>
      <c r="M13" s="37">
        <f t="shared" si="1"/>
        <v>5881</v>
      </c>
      <c r="N13" s="37">
        <v>2171</v>
      </c>
      <c r="O13" s="37">
        <v>2475</v>
      </c>
      <c r="P13" s="37">
        <v>1037</v>
      </c>
      <c r="Q13" s="37">
        <v>2068</v>
      </c>
      <c r="R13" s="37">
        <f t="shared" si="2"/>
        <v>7751</v>
      </c>
      <c r="S13" s="37">
        <v>1379</v>
      </c>
      <c r="T13" s="37">
        <v>2255</v>
      </c>
      <c r="U13" s="37">
        <v>165</v>
      </c>
      <c r="V13" s="37">
        <v>-2185</v>
      </c>
      <c r="W13" s="37">
        <f t="shared" si="3"/>
        <v>1614</v>
      </c>
      <c r="X13" s="10"/>
    </row>
    <row r="14" spans="1:24" s="25" customFormat="1" ht="17.25" customHeight="1" thickBot="1">
      <c r="A14" s="10"/>
      <c r="B14" s="38" t="s">
        <v>56</v>
      </c>
      <c r="C14" s="29">
        <f>SUM(C12:C13)</f>
        <v>9986</v>
      </c>
      <c r="D14" s="29">
        <f aca="true" t="shared" si="4" ref="D14:I14">SUM(D12:D13)</f>
        <v>3182</v>
      </c>
      <c r="E14" s="29">
        <f t="shared" si="4"/>
        <v>2265</v>
      </c>
      <c r="F14" s="29">
        <f t="shared" si="4"/>
        <v>3310</v>
      </c>
      <c r="G14" s="29">
        <f t="shared" si="4"/>
        <v>2587</v>
      </c>
      <c r="H14" s="29">
        <f t="shared" si="0"/>
        <v>11344</v>
      </c>
      <c r="I14" s="29">
        <f t="shared" si="4"/>
        <v>4844</v>
      </c>
      <c r="J14" s="29">
        <f>SUM(J12:J13)</f>
        <v>3085</v>
      </c>
      <c r="K14" s="29">
        <f>SUM(K12:K13)</f>
        <v>3199</v>
      </c>
      <c r="L14" s="29">
        <f>SUM(L12:L13)</f>
        <v>4351</v>
      </c>
      <c r="M14" s="29">
        <f t="shared" si="1"/>
        <v>15479</v>
      </c>
      <c r="N14" s="29">
        <f>SUM(N12:N13)</f>
        <v>4943</v>
      </c>
      <c r="O14" s="29">
        <f>SUM(O12:O13)</f>
        <v>5757</v>
      </c>
      <c r="P14" s="29">
        <f>SUM(P12:P13)</f>
        <v>1551</v>
      </c>
      <c r="Q14" s="29">
        <f>SUM(Q12:Q13)</f>
        <v>1584</v>
      </c>
      <c r="R14" s="29">
        <f t="shared" si="2"/>
        <v>13835</v>
      </c>
      <c r="S14" s="29">
        <f>SUM(S12:S13)</f>
        <v>-197</v>
      </c>
      <c r="T14" s="29">
        <f>SUM(T12:T13)</f>
        <v>2575</v>
      </c>
      <c r="U14" s="29">
        <f>SUM(U12:U13)</f>
        <v>-944</v>
      </c>
      <c r="V14" s="29">
        <f>SUM(V12:V13)</f>
        <v>-5076</v>
      </c>
      <c r="W14" s="29">
        <f t="shared" si="3"/>
        <v>-3642</v>
      </c>
      <c r="X14" s="10"/>
    </row>
    <row r="15" spans="1:24" s="25" customFormat="1" ht="17.25" customHeight="1">
      <c r="A15" s="10"/>
      <c r="B15" s="41" t="s">
        <v>10</v>
      </c>
      <c r="C15" s="43">
        <v>446</v>
      </c>
      <c r="D15" s="43">
        <v>177</v>
      </c>
      <c r="E15" s="43">
        <v>186</v>
      </c>
      <c r="F15" s="43">
        <v>-13</v>
      </c>
      <c r="G15" s="43">
        <v>-37</v>
      </c>
      <c r="H15" s="43">
        <f t="shared" si="0"/>
        <v>313</v>
      </c>
      <c r="I15" s="43">
        <v>-125</v>
      </c>
      <c r="J15" s="43">
        <v>20</v>
      </c>
      <c r="K15" s="43">
        <v>-60</v>
      </c>
      <c r="L15" s="43">
        <v>-221</v>
      </c>
      <c r="M15" s="43">
        <f t="shared" si="1"/>
        <v>-386</v>
      </c>
      <c r="N15" s="87">
        <v>92</v>
      </c>
      <c r="O15" s="87">
        <v>23</v>
      </c>
      <c r="P15" s="87">
        <v>-306</v>
      </c>
      <c r="Q15" s="87">
        <v>-247</v>
      </c>
      <c r="R15" s="87">
        <f t="shared" si="2"/>
        <v>-438</v>
      </c>
      <c r="S15" s="87">
        <v>-996</v>
      </c>
      <c r="T15" s="87">
        <v>340</v>
      </c>
      <c r="U15" s="87">
        <v>-204</v>
      </c>
      <c r="V15" s="87">
        <v>-57</v>
      </c>
      <c r="W15" s="87">
        <f t="shared" si="3"/>
        <v>-917</v>
      </c>
      <c r="X15" s="10"/>
    </row>
    <row r="16" spans="1:24" s="25" customFormat="1" ht="17.25" customHeight="1" thickBot="1">
      <c r="A16" s="10"/>
      <c r="B16" s="38" t="s">
        <v>25</v>
      </c>
      <c r="C16" s="29">
        <f>+C11+C14+C15</f>
        <v>13741</v>
      </c>
      <c r="D16" s="29">
        <f aca="true" t="shared" si="5" ref="D16:I16">+D11+D14+D15</f>
        <v>3994</v>
      </c>
      <c r="E16" s="29">
        <f t="shared" si="5"/>
        <v>3417</v>
      </c>
      <c r="F16" s="29">
        <f t="shared" si="5"/>
        <v>4401</v>
      </c>
      <c r="G16" s="29">
        <f t="shared" si="5"/>
        <v>3735</v>
      </c>
      <c r="H16" s="29">
        <f t="shared" si="0"/>
        <v>15547</v>
      </c>
      <c r="I16" s="29">
        <f t="shared" si="5"/>
        <v>5757</v>
      </c>
      <c r="J16" s="29">
        <f>+J11+J14+J15</f>
        <v>4436</v>
      </c>
      <c r="K16" s="29">
        <f>+K11+K14+K15</f>
        <v>4191</v>
      </c>
      <c r="L16" s="29">
        <f>+L11+L14+L15</f>
        <v>6085</v>
      </c>
      <c r="M16" s="29">
        <f t="shared" si="1"/>
        <v>20469</v>
      </c>
      <c r="N16" s="91">
        <f>+N11+N14+N15</f>
        <v>6582</v>
      </c>
      <c r="O16" s="91">
        <f>+O11+O14+O15</f>
        <v>7538</v>
      </c>
      <c r="P16" s="91">
        <f>+P11+P14+P15</f>
        <v>2097</v>
      </c>
      <c r="Q16" s="91">
        <f>+Q11+Q14+Q15</f>
        <v>2741</v>
      </c>
      <c r="R16" s="91">
        <f t="shared" si="2"/>
        <v>18958</v>
      </c>
      <c r="S16" s="91">
        <f>+S11+S14+S15</f>
        <v>-489</v>
      </c>
      <c r="T16" s="91">
        <f>+T11+T14+T15</f>
        <v>3740</v>
      </c>
      <c r="U16" s="91">
        <f>+U11+U14+U15</f>
        <v>-515</v>
      </c>
      <c r="V16" s="91">
        <f>+V11+V14+V15</f>
        <v>-4571</v>
      </c>
      <c r="W16" s="91">
        <f t="shared" si="3"/>
        <v>-1835</v>
      </c>
      <c r="X16" s="10"/>
    </row>
    <row r="17" spans="1:24" ht="17.25" customHeight="1">
      <c r="A17" s="10"/>
      <c r="B17" s="14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10"/>
    </row>
    <row r="18" spans="1:24" ht="17.25" customHeight="1">
      <c r="A18" s="10"/>
      <c r="B18" s="16" t="s">
        <v>101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10"/>
    </row>
    <row r="19" spans="1:24" s="25" customFormat="1" ht="17.25" customHeight="1" thickBot="1">
      <c r="A19" s="10"/>
      <c r="B19" s="38" t="s">
        <v>25</v>
      </c>
      <c r="C19" s="29">
        <v>13741</v>
      </c>
      <c r="D19" s="29">
        <v>3994</v>
      </c>
      <c r="E19" s="29">
        <v>3417</v>
      </c>
      <c r="F19" s="29">
        <v>4401</v>
      </c>
      <c r="G19" s="29">
        <v>3735</v>
      </c>
      <c r="H19" s="29">
        <f>SUM(D19:G19)</f>
        <v>15547</v>
      </c>
      <c r="I19" s="29">
        <v>5757</v>
      </c>
      <c r="J19" s="29">
        <v>4436</v>
      </c>
      <c r="K19" s="29">
        <v>4191</v>
      </c>
      <c r="L19" s="29">
        <v>6085</v>
      </c>
      <c r="M19" s="29">
        <f>SUM(I19:L19)</f>
        <v>20469</v>
      </c>
      <c r="N19" s="29">
        <v>6582</v>
      </c>
      <c r="O19" s="29">
        <v>7538</v>
      </c>
      <c r="P19" s="29">
        <v>2097</v>
      </c>
      <c r="Q19" s="29">
        <v>2741</v>
      </c>
      <c r="R19" s="29">
        <f>SUM(N19:Q19)</f>
        <v>18958</v>
      </c>
      <c r="S19" s="29">
        <v>-489</v>
      </c>
      <c r="T19" s="29">
        <v>3740</v>
      </c>
      <c r="U19" s="29">
        <v>-515</v>
      </c>
      <c r="V19" s="29">
        <v>-4571</v>
      </c>
      <c r="W19" s="29">
        <f>SUM(S19:V19)</f>
        <v>-1835</v>
      </c>
      <c r="X19" s="10"/>
    </row>
    <row r="20" spans="1:24" s="58" customFormat="1" ht="17.25" customHeight="1" thickBot="1">
      <c r="A20" s="57"/>
      <c r="B20" s="38" t="s">
        <v>26</v>
      </c>
      <c r="C20" s="29">
        <v>-34</v>
      </c>
      <c r="D20" s="29">
        <v>-19</v>
      </c>
      <c r="E20" s="29">
        <v>-1</v>
      </c>
      <c r="F20" s="29">
        <v>-40</v>
      </c>
      <c r="G20" s="29">
        <v>-13</v>
      </c>
      <c r="H20" s="29">
        <f aca="true" t="shared" si="6" ref="H20:H26">SUM(D20:G20)</f>
        <v>-73</v>
      </c>
      <c r="I20" s="29">
        <v>-55</v>
      </c>
      <c r="J20" s="29">
        <v>16</v>
      </c>
      <c r="K20" s="29">
        <v>-19</v>
      </c>
      <c r="L20" s="29">
        <v>20</v>
      </c>
      <c r="M20" s="29">
        <f aca="true" t="shared" si="7" ref="M20:M26">SUM(I20:L20)</f>
        <v>-38</v>
      </c>
      <c r="N20" s="29">
        <v>61</v>
      </c>
      <c r="O20" s="29">
        <v>9</v>
      </c>
      <c r="P20" s="29">
        <v>20</v>
      </c>
      <c r="Q20" s="29">
        <v>210</v>
      </c>
      <c r="R20" s="29">
        <f aca="true" t="shared" si="8" ref="R20:R26">SUM(N20:Q20)</f>
        <v>300</v>
      </c>
      <c r="S20" s="29">
        <v>156</v>
      </c>
      <c r="T20" s="29">
        <v>50</v>
      </c>
      <c r="U20" s="29">
        <v>119</v>
      </c>
      <c r="V20" s="29">
        <v>355</v>
      </c>
      <c r="W20" s="29">
        <f aca="true" t="shared" si="9" ref="W20:W26">SUM(S20:V20)</f>
        <v>680</v>
      </c>
      <c r="X20" s="57"/>
    </row>
    <row r="21" spans="1:24" s="25" customFormat="1" ht="17.25" customHeight="1">
      <c r="A21" s="10"/>
      <c r="B21" s="41" t="s">
        <v>27</v>
      </c>
      <c r="C21" s="59">
        <v>7765</v>
      </c>
      <c r="D21" s="59">
        <v>2135</v>
      </c>
      <c r="E21" s="59">
        <v>1977</v>
      </c>
      <c r="F21" s="59">
        <v>2373</v>
      </c>
      <c r="G21" s="59">
        <v>2136</v>
      </c>
      <c r="H21" s="59">
        <f t="shared" si="6"/>
        <v>8621</v>
      </c>
      <c r="I21" s="59">
        <v>3080</v>
      </c>
      <c r="J21" s="59">
        <v>2374</v>
      </c>
      <c r="K21" s="59">
        <v>2241</v>
      </c>
      <c r="L21" s="59">
        <v>2566</v>
      </c>
      <c r="M21" s="59">
        <f t="shared" si="7"/>
        <v>10261</v>
      </c>
      <c r="N21" s="59">
        <v>3390</v>
      </c>
      <c r="O21" s="59">
        <v>3882</v>
      </c>
      <c r="P21" s="59">
        <v>839</v>
      </c>
      <c r="Q21" s="59">
        <v>2080</v>
      </c>
      <c r="R21" s="59">
        <f t="shared" si="8"/>
        <v>10191</v>
      </c>
      <c r="S21" s="59">
        <v>1718</v>
      </c>
      <c r="T21" s="59">
        <v>2462</v>
      </c>
      <c r="U21" s="59">
        <v>1492</v>
      </c>
      <c r="V21" s="59">
        <v>1505</v>
      </c>
      <c r="W21" s="59">
        <f t="shared" si="9"/>
        <v>7177</v>
      </c>
      <c r="X21" s="10"/>
    </row>
    <row r="22" spans="1:24" s="25" customFormat="1" ht="17.25" customHeight="1">
      <c r="A22" s="10"/>
      <c r="B22" s="33" t="s">
        <v>28</v>
      </c>
      <c r="C22" s="34">
        <v>3085</v>
      </c>
      <c r="D22" s="34">
        <v>725</v>
      </c>
      <c r="E22" s="34">
        <v>1742</v>
      </c>
      <c r="F22" s="34">
        <v>871</v>
      </c>
      <c r="G22" s="34">
        <v>1058</v>
      </c>
      <c r="H22" s="34">
        <f t="shared" si="6"/>
        <v>4396</v>
      </c>
      <c r="I22" s="34">
        <v>895</v>
      </c>
      <c r="J22" s="34">
        <v>460</v>
      </c>
      <c r="K22" s="34">
        <v>875</v>
      </c>
      <c r="L22" s="34">
        <v>847</v>
      </c>
      <c r="M22" s="34">
        <f t="shared" si="7"/>
        <v>3077</v>
      </c>
      <c r="N22" s="34">
        <v>827</v>
      </c>
      <c r="O22" s="34">
        <v>803</v>
      </c>
      <c r="P22" s="34">
        <v>864</v>
      </c>
      <c r="Q22" s="34">
        <v>941</v>
      </c>
      <c r="R22" s="34">
        <f t="shared" si="8"/>
        <v>3435</v>
      </c>
      <c r="S22" s="34">
        <v>748</v>
      </c>
      <c r="T22" s="34">
        <v>652</v>
      </c>
      <c r="U22" s="34">
        <v>751</v>
      </c>
      <c r="V22" s="34">
        <v>999</v>
      </c>
      <c r="W22" s="34">
        <f t="shared" si="9"/>
        <v>3150</v>
      </c>
      <c r="X22" s="10"/>
    </row>
    <row r="23" spans="1:24" s="25" customFormat="1" ht="17.25" customHeight="1">
      <c r="A23" s="10"/>
      <c r="B23" s="40" t="s">
        <v>29</v>
      </c>
      <c r="C23" s="56">
        <v>902</v>
      </c>
      <c r="D23" s="56">
        <v>221</v>
      </c>
      <c r="E23" s="56">
        <v>257</v>
      </c>
      <c r="F23" s="56">
        <v>258</v>
      </c>
      <c r="G23" s="56">
        <v>268</v>
      </c>
      <c r="H23" s="56">
        <f t="shared" si="6"/>
        <v>1004</v>
      </c>
      <c r="I23" s="56">
        <v>273</v>
      </c>
      <c r="J23" s="56">
        <v>299</v>
      </c>
      <c r="K23" s="56">
        <v>336</v>
      </c>
      <c r="L23" s="56">
        <v>310</v>
      </c>
      <c r="M23" s="56">
        <f t="shared" si="7"/>
        <v>1218</v>
      </c>
      <c r="N23" s="56">
        <v>314</v>
      </c>
      <c r="O23" s="56">
        <v>342</v>
      </c>
      <c r="P23" s="56">
        <v>368</v>
      </c>
      <c r="Q23" s="56">
        <v>359</v>
      </c>
      <c r="R23" s="56">
        <f t="shared" si="8"/>
        <v>1383</v>
      </c>
      <c r="S23" s="56">
        <v>349</v>
      </c>
      <c r="T23" s="56">
        <v>295</v>
      </c>
      <c r="U23" s="56">
        <v>348</v>
      </c>
      <c r="V23" s="56">
        <v>349</v>
      </c>
      <c r="W23" s="56">
        <f t="shared" si="9"/>
        <v>1341</v>
      </c>
      <c r="X23" s="10"/>
    </row>
    <row r="24" spans="1:24" s="25" customFormat="1" ht="17.25" customHeight="1">
      <c r="A24" s="10"/>
      <c r="B24" s="41" t="s">
        <v>30</v>
      </c>
      <c r="C24" s="43">
        <f>SUM(C22:C23)</f>
        <v>3987</v>
      </c>
      <c r="D24" s="43">
        <f>SUM(D22:D23)</f>
        <v>946</v>
      </c>
      <c r="E24" s="43">
        <f>SUM(E22:E23)</f>
        <v>1999</v>
      </c>
      <c r="F24" s="43">
        <f>SUM(F22:F23)</f>
        <v>1129</v>
      </c>
      <c r="G24" s="43">
        <f>SUM(G22:G23)</f>
        <v>1326</v>
      </c>
      <c r="H24" s="43">
        <f t="shared" si="6"/>
        <v>5400</v>
      </c>
      <c r="I24" s="43">
        <f>SUM(I22:I23)</f>
        <v>1168</v>
      </c>
      <c r="J24" s="43">
        <f>SUM(J22:J23)</f>
        <v>759</v>
      </c>
      <c r="K24" s="43">
        <f>SUM(K22:K23)</f>
        <v>1211</v>
      </c>
      <c r="L24" s="43">
        <f>SUM(L22:L23)</f>
        <v>1157</v>
      </c>
      <c r="M24" s="43">
        <f t="shared" si="7"/>
        <v>4295</v>
      </c>
      <c r="N24" s="43">
        <f>SUM(N22:N23)</f>
        <v>1141</v>
      </c>
      <c r="O24" s="43">
        <f>SUM(O22:O23)</f>
        <v>1145</v>
      </c>
      <c r="P24" s="43">
        <f>SUM(P22:P23)</f>
        <v>1232</v>
      </c>
      <c r="Q24" s="43">
        <f>SUM(Q22:Q23)</f>
        <v>1300</v>
      </c>
      <c r="R24" s="43">
        <f t="shared" si="8"/>
        <v>4818</v>
      </c>
      <c r="S24" s="43">
        <f>SUM(S22:S23)</f>
        <v>1097</v>
      </c>
      <c r="T24" s="43">
        <f>SUM(T22:T23)</f>
        <v>947</v>
      </c>
      <c r="U24" s="43">
        <f>SUM(U22:U23)</f>
        <v>1099</v>
      </c>
      <c r="V24" s="43">
        <f>SUM(V22:V23)</f>
        <v>1348</v>
      </c>
      <c r="W24" s="43">
        <f t="shared" si="9"/>
        <v>4491</v>
      </c>
      <c r="X24" s="10"/>
    </row>
    <row r="25" spans="1:24" s="25" customFormat="1" ht="17.25" customHeight="1" thickBot="1">
      <c r="A25" s="10"/>
      <c r="B25" s="38" t="s">
        <v>31</v>
      </c>
      <c r="C25" s="29">
        <f>+C21+C24</f>
        <v>11752</v>
      </c>
      <c r="D25" s="29">
        <f>+D21+D24</f>
        <v>3081</v>
      </c>
      <c r="E25" s="29">
        <f>+E21+E24</f>
        <v>3976</v>
      </c>
      <c r="F25" s="29">
        <f>+F21+F24</f>
        <v>3502</v>
      </c>
      <c r="G25" s="29">
        <f>+G21+G24</f>
        <v>3462</v>
      </c>
      <c r="H25" s="29">
        <f t="shared" si="6"/>
        <v>14021</v>
      </c>
      <c r="I25" s="29">
        <f>+I21+I24</f>
        <v>4248</v>
      </c>
      <c r="J25" s="29">
        <f>+J21+J24</f>
        <v>3133</v>
      </c>
      <c r="K25" s="29">
        <f>+K21+K24</f>
        <v>3452</v>
      </c>
      <c r="L25" s="29">
        <f>+L21+L24</f>
        <v>3723</v>
      </c>
      <c r="M25" s="29">
        <f t="shared" si="7"/>
        <v>14556</v>
      </c>
      <c r="N25" s="29">
        <f>+N21+N24</f>
        <v>4531</v>
      </c>
      <c r="O25" s="29">
        <f>+O21+O24</f>
        <v>5027</v>
      </c>
      <c r="P25" s="29">
        <f>+P21+P24</f>
        <v>2071</v>
      </c>
      <c r="Q25" s="29">
        <f>+Q21+Q24</f>
        <v>3380</v>
      </c>
      <c r="R25" s="29">
        <f t="shared" si="8"/>
        <v>15009</v>
      </c>
      <c r="S25" s="29">
        <f>+S21+S24</f>
        <v>2815</v>
      </c>
      <c r="T25" s="29">
        <f>+T21+T24</f>
        <v>3409</v>
      </c>
      <c r="U25" s="29">
        <f>+U21+U24</f>
        <v>2591</v>
      </c>
      <c r="V25" s="29">
        <f>+V21+V24</f>
        <v>2853</v>
      </c>
      <c r="W25" s="29">
        <f t="shared" si="9"/>
        <v>11668</v>
      </c>
      <c r="X25" s="10"/>
    </row>
    <row r="26" spans="1:24" s="58" customFormat="1" ht="17.25" customHeight="1" thickBot="1">
      <c r="A26" s="57"/>
      <c r="B26" s="60" t="s">
        <v>179</v>
      </c>
      <c r="C26" s="29">
        <f>+C19-C20-C25</f>
        <v>2023</v>
      </c>
      <c r="D26" s="29">
        <f>+D19-D20-D25</f>
        <v>932</v>
      </c>
      <c r="E26" s="29">
        <f>+E19-E20-E25</f>
        <v>-558</v>
      </c>
      <c r="F26" s="29">
        <f>+F19-F20-F25</f>
        <v>939</v>
      </c>
      <c r="G26" s="29">
        <f>+G19-G20-G25</f>
        <v>286</v>
      </c>
      <c r="H26" s="29">
        <f t="shared" si="6"/>
        <v>1599</v>
      </c>
      <c r="I26" s="29">
        <f>+I19-I20-I25</f>
        <v>1564</v>
      </c>
      <c r="J26" s="29">
        <f>+J19-J20-J25</f>
        <v>1287</v>
      </c>
      <c r="K26" s="29">
        <f>+K19-K20-K25</f>
        <v>758</v>
      </c>
      <c r="L26" s="29">
        <f>+L19-L20-L25</f>
        <v>2342</v>
      </c>
      <c r="M26" s="29">
        <f t="shared" si="7"/>
        <v>5951</v>
      </c>
      <c r="N26" s="29">
        <f>+N19-N20-N25</f>
        <v>1990</v>
      </c>
      <c r="O26" s="29">
        <f>+O19-O20-O25</f>
        <v>2502</v>
      </c>
      <c r="P26" s="29">
        <f>+P19-P20-P25</f>
        <v>6</v>
      </c>
      <c r="Q26" s="29">
        <f>+Q19-Q20-Q25</f>
        <v>-849</v>
      </c>
      <c r="R26" s="29">
        <f t="shared" si="8"/>
        <v>3649</v>
      </c>
      <c r="S26" s="29">
        <f>+S19-S20-S25</f>
        <v>-3460</v>
      </c>
      <c r="T26" s="29">
        <f>+T19-T20-T25</f>
        <v>281</v>
      </c>
      <c r="U26" s="29">
        <f>+U19-U20-U25</f>
        <v>-3225</v>
      </c>
      <c r="V26" s="29">
        <f>+V19-V20-V25</f>
        <v>-7779</v>
      </c>
      <c r="W26" s="29">
        <f t="shared" si="9"/>
        <v>-14183</v>
      </c>
      <c r="X26" s="57"/>
    </row>
    <row r="27" spans="1:24" s="58" customFormat="1" ht="12" customHeight="1">
      <c r="A27" s="57"/>
      <c r="B27" s="48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57"/>
    </row>
    <row r="28" spans="1:24" ht="17.25" customHeight="1">
      <c r="A28" s="10"/>
      <c r="B28" s="16" t="s">
        <v>102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10"/>
    </row>
    <row r="29" spans="1:24" ht="17.25" customHeight="1">
      <c r="A29" s="10"/>
      <c r="B29" s="33" t="s">
        <v>68</v>
      </c>
      <c r="C29" s="35">
        <f aca="true" t="shared" si="10" ref="C29:M29">+C21/C19*100</f>
        <v>56.5</v>
      </c>
      <c r="D29" s="35">
        <f t="shared" si="10"/>
        <v>53.5</v>
      </c>
      <c r="E29" s="35">
        <f t="shared" si="10"/>
        <v>57.9</v>
      </c>
      <c r="F29" s="35">
        <f t="shared" si="10"/>
        <v>53.9</v>
      </c>
      <c r="G29" s="35">
        <f t="shared" si="10"/>
        <v>57.2</v>
      </c>
      <c r="H29" s="35">
        <f t="shared" si="10"/>
        <v>55.5</v>
      </c>
      <c r="I29" s="35">
        <f t="shared" si="10"/>
        <v>53.5</v>
      </c>
      <c r="J29" s="35">
        <f t="shared" si="10"/>
        <v>53.5</v>
      </c>
      <c r="K29" s="35">
        <f t="shared" si="10"/>
        <v>53.5</v>
      </c>
      <c r="L29" s="35">
        <f t="shared" si="10"/>
        <v>42.2</v>
      </c>
      <c r="M29" s="35">
        <f t="shared" si="10"/>
        <v>50.1</v>
      </c>
      <c r="N29" s="35">
        <f>+N21/N19*100</f>
        <v>51.5</v>
      </c>
      <c r="O29" s="35">
        <f>+O21/O19*100</f>
        <v>51.5</v>
      </c>
      <c r="P29" s="35">
        <f>+P21/P19*100</f>
        <v>40</v>
      </c>
      <c r="Q29" s="35">
        <f>+Q21/Q19*100</f>
        <v>75.9</v>
      </c>
      <c r="R29" s="35">
        <f>+R21/R19*100</f>
        <v>53.8</v>
      </c>
      <c r="S29" s="115">
        <v>0</v>
      </c>
      <c r="T29" s="35">
        <f>+T21/T19*100</f>
        <v>65.8</v>
      </c>
      <c r="U29" s="115">
        <v>0</v>
      </c>
      <c r="V29" s="115">
        <v>0</v>
      </c>
      <c r="W29" s="115">
        <v>0</v>
      </c>
      <c r="X29" s="10"/>
    </row>
    <row r="30" spans="1:24" ht="17.25" customHeight="1">
      <c r="A30" s="10"/>
      <c r="B30" s="41" t="s">
        <v>69</v>
      </c>
      <c r="C30" s="42">
        <f aca="true" t="shared" si="11" ref="C30:M30">+C24/C19*100</f>
        <v>29</v>
      </c>
      <c r="D30" s="42">
        <f t="shared" si="11"/>
        <v>23.7</v>
      </c>
      <c r="E30" s="42">
        <f t="shared" si="11"/>
        <v>58.5</v>
      </c>
      <c r="F30" s="42">
        <f t="shared" si="11"/>
        <v>25.7</v>
      </c>
      <c r="G30" s="42">
        <f t="shared" si="11"/>
        <v>35.5</v>
      </c>
      <c r="H30" s="42">
        <f t="shared" si="11"/>
        <v>34.7</v>
      </c>
      <c r="I30" s="42">
        <f t="shared" si="11"/>
        <v>20.3</v>
      </c>
      <c r="J30" s="42">
        <f t="shared" si="11"/>
        <v>17.1</v>
      </c>
      <c r="K30" s="42">
        <f t="shared" si="11"/>
        <v>28.9</v>
      </c>
      <c r="L30" s="42">
        <f t="shared" si="11"/>
        <v>19</v>
      </c>
      <c r="M30" s="42">
        <f t="shared" si="11"/>
        <v>21</v>
      </c>
      <c r="N30" s="42">
        <f>+N24/N19*100</f>
        <v>17.3</v>
      </c>
      <c r="O30" s="42">
        <f>+O24/O19*100</f>
        <v>15.2</v>
      </c>
      <c r="P30" s="42">
        <f>+P24/P19*100</f>
        <v>58.8</v>
      </c>
      <c r="Q30" s="42">
        <f>+Q24/Q19*100</f>
        <v>47.4</v>
      </c>
      <c r="R30" s="42">
        <f>+R24/R19*100</f>
        <v>25.4</v>
      </c>
      <c r="S30" s="168">
        <v>0</v>
      </c>
      <c r="T30" s="42">
        <f>+T24/T19*100</f>
        <v>25.3</v>
      </c>
      <c r="U30" s="168">
        <v>0</v>
      </c>
      <c r="V30" s="168">
        <v>0</v>
      </c>
      <c r="W30" s="168">
        <v>0</v>
      </c>
      <c r="X30" s="10"/>
    </row>
    <row r="31" spans="1:24" ht="17.25" customHeight="1">
      <c r="A31" s="10"/>
      <c r="B31" s="41" t="s">
        <v>70</v>
      </c>
      <c r="C31" s="42">
        <f aca="true" t="shared" si="12" ref="C31:M31">+C25/C19*100</f>
        <v>85.5</v>
      </c>
      <c r="D31" s="42">
        <f t="shared" si="12"/>
        <v>77.1</v>
      </c>
      <c r="E31" s="42">
        <f t="shared" si="12"/>
        <v>116.4</v>
      </c>
      <c r="F31" s="42">
        <f t="shared" si="12"/>
        <v>79.6</v>
      </c>
      <c r="G31" s="42">
        <f t="shared" si="12"/>
        <v>92.7</v>
      </c>
      <c r="H31" s="42">
        <f t="shared" si="12"/>
        <v>90.2</v>
      </c>
      <c r="I31" s="42">
        <f t="shared" si="12"/>
        <v>73.8</v>
      </c>
      <c r="J31" s="42">
        <f t="shared" si="12"/>
        <v>70.6</v>
      </c>
      <c r="K31" s="42">
        <f t="shared" si="12"/>
        <v>82.4</v>
      </c>
      <c r="L31" s="42">
        <f t="shared" si="12"/>
        <v>61.2</v>
      </c>
      <c r="M31" s="42">
        <f t="shared" si="12"/>
        <v>71.1</v>
      </c>
      <c r="N31" s="42">
        <f>+N25/N19*100</f>
        <v>68.8</v>
      </c>
      <c r="O31" s="42">
        <f>+O25/O19*100</f>
        <v>66.7</v>
      </c>
      <c r="P31" s="42">
        <f>+P25/P19*100</f>
        <v>98.8</v>
      </c>
      <c r="Q31" s="42">
        <f>+Q25/Q19*100</f>
        <v>123.3</v>
      </c>
      <c r="R31" s="42">
        <f>+R25/R19*100</f>
        <v>79.2</v>
      </c>
      <c r="S31" s="168">
        <v>0</v>
      </c>
      <c r="T31" s="42">
        <f>+T25/T19*100</f>
        <v>91.1</v>
      </c>
      <c r="U31" s="168">
        <v>0</v>
      </c>
      <c r="V31" s="168">
        <v>0</v>
      </c>
      <c r="W31" s="168">
        <v>0</v>
      </c>
      <c r="X31" s="10"/>
    </row>
    <row r="32" spans="1:24" ht="17.25" customHeight="1" thickBot="1">
      <c r="A32" s="10"/>
      <c r="B32" s="68" t="s">
        <v>71</v>
      </c>
      <c r="C32" s="69">
        <f aca="true" t="shared" si="13" ref="C32:M32">+C26/C19*100</f>
        <v>14.7</v>
      </c>
      <c r="D32" s="69">
        <f t="shared" si="13"/>
        <v>23.3</v>
      </c>
      <c r="E32" s="69">
        <f t="shared" si="13"/>
        <v>-16.3</v>
      </c>
      <c r="F32" s="69">
        <f t="shared" si="13"/>
        <v>21.3</v>
      </c>
      <c r="G32" s="69">
        <f t="shared" si="13"/>
        <v>7.7</v>
      </c>
      <c r="H32" s="69">
        <f t="shared" si="13"/>
        <v>10.3</v>
      </c>
      <c r="I32" s="69">
        <f t="shared" si="13"/>
        <v>27.2</v>
      </c>
      <c r="J32" s="69">
        <f t="shared" si="13"/>
        <v>29</v>
      </c>
      <c r="K32" s="69">
        <f t="shared" si="13"/>
        <v>18.1</v>
      </c>
      <c r="L32" s="69">
        <f t="shared" si="13"/>
        <v>38.5</v>
      </c>
      <c r="M32" s="69">
        <f t="shared" si="13"/>
        <v>29.1</v>
      </c>
      <c r="N32" s="69">
        <f>+N26/N19*100</f>
        <v>30.2</v>
      </c>
      <c r="O32" s="69">
        <f>+O26/O19*100</f>
        <v>33.2</v>
      </c>
      <c r="P32" s="69">
        <f>+P26/P19*100</f>
        <v>0.3</v>
      </c>
      <c r="Q32" s="69">
        <f>+Q26/Q19*100</f>
        <v>-31</v>
      </c>
      <c r="R32" s="69">
        <f>+R26/R19*100</f>
        <v>19.2</v>
      </c>
      <c r="S32" s="169">
        <v>0</v>
      </c>
      <c r="T32" s="69">
        <f>+T26/T19*100</f>
        <v>7.5</v>
      </c>
      <c r="U32" s="169">
        <v>0</v>
      </c>
      <c r="V32" s="169">
        <v>0</v>
      </c>
      <c r="W32" s="169">
        <v>0</v>
      </c>
      <c r="X32" s="10"/>
    </row>
    <row r="33" spans="1:24" ht="17.25" customHeight="1">
      <c r="A33" s="10"/>
      <c r="B33" s="14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10"/>
    </row>
    <row r="34" spans="1:24" ht="17.25" customHeight="1">
      <c r="A34" s="10"/>
      <c r="B34" s="16" t="s">
        <v>93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10"/>
    </row>
    <row r="35" spans="1:24" ht="26.25" thickBot="1">
      <c r="A35" s="10"/>
      <c r="B35" s="192" t="s">
        <v>162</v>
      </c>
      <c r="C35" s="82">
        <v>13263</v>
      </c>
      <c r="D35" s="82">
        <v>13416</v>
      </c>
      <c r="E35" s="82">
        <v>15216</v>
      </c>
      <c r="F35" s="82">
        <v>17147</v>
      </c>
      <c r="G35" s="82">
        <v>17928</v>
      </c>
      <c r="H35" s="82">
        <v>15841</v>
      </c>
      <c r="I35" s="70">
        <v>18466</v>
      </c>
      <c r="J35" s="70">
        <v>18318</v>
      </c>
      <c r="K35" s="70">
        <v>18872</v>
      </c>
      <c r="L35" s="70">
        <v>20237</v>
      </c>
      <c r="M35" s="70">
        <v>19037</v>
      </c>
      <c r="N35" s="70">
        <v>20408</v>
      </c>
      <c r="O35" s="70">
        <v>19737</v>
      </c>
      <c r="P35" s="70">
        <v>20221</v>
      </c>
      <c r="Q35" s="70">
        <v>20321</v>
      </c>
      <c r="R35" s="70">
        <v>20125</v>
      </c>
      <c r="S35" s="70">
        <v>18011</v>
      </c>
      <c r="T35" s="70">
        <v>16580</v>
      </c>
      <c r="U35" s="70">
        <v>17562</v>
      </c>
      <c r="V35" s="70">
        <v>16728</v>
      </c>
      <c r="W35" s="70">
        <v>17197</v>
      </c>
      <c r="X35" s="10"/>
    </row>
    <row r="36" spans="1:24" ht="27" customHeight="1" thickBot="1">
      <c r="A36" s="57"/>
      <c r="B36" s="192" t="s">
        <v>161</v>
      </c>
      <c r="C36" s="83">
        <v>17.2</v>
      </c>
      <c r="D36" s="83">
        <v>30</v>
      </c>
      <c r="E36" s="83">
        <v>-12.7</v>
      </c>
      <c r="F36" s="83">
        <v>24</v>
      </c>
      <c r="G36" s="83">
        <v>8.7</v>
      </c>
      <c r="H36" s="83">
        <v>12.3</v>
      </c>
      <c r="I36" s="69">
        <v>36.1</v>
      </c>
      <c r="J36" s="69">
        <v>30.5</v>
      </c>
      <c r="K36" s="69">
        <v>18.4</v>
      </c>
      <c r="L36" s="69">
        <v>48.5</v>
      </c>
      <c r="M36" s="69">
        <v>33.5</v>
      </c>
      <c r="N36" s="69">
        <v>40.1</v>
      </c>
      <c r="O36" s="69">
        <v>51.9</v>
      </c>
      <c r="P36" s="69">
        <v>1.2</v>
      </c>
      <c r="Q36" s="69">
        <v>-15.8</v>
      </c>
      <c r="R36" s="69">
        <v>19.2</v>
      </c>
      <c r="S36" s="69">
        <v>-76</v>
      </c>
      <c r="T36" s="69">
        <v>7.5</v>
      </c>
      <c r="U36" s="69">
        <v>-72.7</v>
      </c>
      <c r="V36" s="69">
        <v>-185.4</v>
      </c>
      <c r="W36" s="69">
        <v>-81.8</v>
      </c>
      <c r="X36" s="57"/>
    </row>
    <row r="37" spans="1:24" ht="17.25" customHeight="1">
      <c r="A37" s="10"/>
      <c r="B37" s="14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10"/>
    </row>
    <row r="38" spans="1:24" ht="17.25" customHeight="1">
      <c r="A38" s="10"/>
      <c r="B38" s="16" t="s">
        <v>74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10"/>
    </row>
    <row r="39" spans="1:24" ht="17.25" customHeight="1">
      <c r="A39" s="10"/>
      <c r="B39" s="41" t="s">
        <v>75</v>
      </c>
      <c r="C39" s="148">
        <v>730416</v>
      </c>
      <c r="D39" s="120"/>
      <c r="E39" s="120"/>
      <c r="F39" s="120"/>
      <c r="G39" s="43">
        <v>957513</v>
      </c>
      <c r="H39" s="43">
        <v>957513</v>
      </c>
      <c r="I39" s="43">
        <v>1035601</v>
      </c>
      <c r="J39" s="43">
        <v>1017006</v>
      </c>
      <c r="K39" s="43">
        <v>1084666</v>
      </c>
      <c r="L39" s="43">
        <v>1046557</v>
      </c>
      <c r="M39" s="43">
        <v>1046557</v>
      </c>
      <c r="N39" s="43">
        <v>1146956</v>
      </c>
      <c r="O39" s="43">
        <v>1204397</v>
      </c>
      <c r="P39" s="43">
        <v>1156573</v>
      </c>
      <c r="Q39" s="43">
        <v>1140740</v>
      </c>
      <c r="R39" s="43">
        <f>+Q39</f>
        <v>1140740</v>
      </c>
      <c r="S39" s="43">
        <v>997660</v>
      </c>
      <c r="T39" s="43">
        <v>1021587</v>
      </c>
      <c r="U39" s="43">
        <v>1180743</v>
      </c>
      <c r="V39" s="43">
        <v>976713</v>
      </c>
      <c r="W39" s="43">
        <f>+V39</f>
        <v>976713</v>
      </c>
      <c r="X39" s="10"/>
    </row>
    <row r="40" spans="1:24" ht="17.25" customHeight="1">
      <c r="A40" s="10"/>
      <c r="B40" s="18" t="s">
        <v>76</v>
      </c>
      <c r="C40" s="120"/>
      <c r="D40" s="120"/>
      <c r="E40" s="120"/>
      <c r="F40" s="120"/>
      <c r="G40" s="43">
        <v>34762</v>
      </c>
      <c r="H40" s="43">
        <v>34762</v>
      </c>
      <c r="I40" s="43">
        <v>39654</v>
      </c>
      <c r="J40" s="43">
        <v>38190</v>
      </c>
      <c r="K40" s="43">
        <v>42309</v>
      </c>
      <c r="L40" s="43">
        <v>44285</v>
      </c>
      <c r="M40" s="43">
        <v>44285</v>
      </c>
      <c r="N40" s="43">
        <v>46405</v>
      </c>
      <c r="O40" s="43">
        <v>50104</v>
      </c>
      <c r="P40" s="43">
        <v>53097</v>
      </c>
      <c r="Q40" s="43">
        <v>64892</v>
      </c>
      <c r="R40" s="43">
        <f>+Q40</f>
        <v>64892</v>
      </c>
      <c r="S40" s="43">
        <v>53516</v>
      </c>
      <c r="T40" s="43">
        <v>54011</v>
      </c>
      <c r="U40" s="43">
        <v>61308</v>
      </c>
      <c r="V40" s="43">
        <v>60837</v>
      </c>
      <c r="W40" s="43">
        <f>+V40</f>
        <v>60837</v>
      </c>
      <c r="X40" s="10"/>
    </row>
    <row r="41" spans="1:24" ht="17.25" customHeight="1" thickBot="1">
      <c r="A41" s="10"/>
      <c r="B41" s="68" t="s">
        <v>77</v>
      </c>
      <c r="C41" s="125"/>
      <c r="D41" s="125"/>
      <c r="E41" s="125"/>
      <c r="F41" s="125"/>
      <c r="G41" s="70">
        <v>8246</v>
      </c>
      <c r="H41" s="70">
        <v>8246</v>
      </c>
      <c r="I41" s="70">
        <v>8211</v>
      </c>
      <c r="J41" s="70">
        <v>7782</v>
      </c>
      <c r="K41" s="70">
        <v>7955</v>
      </c>
      <c r="L41" s="70">
        <v>7809</v>
      </c>
      <c r="M41" s="70">
        <v>7809</v>
      </c>
      <c r="N41" s="70">
        <v>7830</v>
      </c>
      <c r="O41" s="70">
        <v>7858</v>
      </c>
      <c r="P41" s="70">
        <v>7551</v>
      </c>
      <c r="Q41" s="70">
        <v>7465</v>
      </c>
      <c r="R41" s="70">
        <f>+Q41</f>
        <v>7465</v>
      </c>
      <c r="S41" s="70">
        <v>6708</v>
      </c>
      <c r="T41" s="70">
        <v>6864</v>
      </c>
      <c r="U41" s="70">
        <v>7424</v>
      </c>
      <c r="V41" s="70">
        <v>6972</v>
      </c>
      <c r="W41" s="70">
        <f>+V41</f>
        <v>6972</v>
      </c>
      <c r="X41" s="10"/>
    </row>
    <row r="42" spans="1:24" ht="17.25" customHeight="1">
      <c r="A42" s="10"/>
      <c r="B42" s="14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10"/>
    </row>
    <row r="43" spans="1:24" ht="17.25" customHeight="1">
      <c r="A43" s="10"/>
      <c r="B43" s="16" t="s">
        <v>94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10"/>
    </row>
    <row r="44" spans="1:24" ht="17.25" customHeight="1" thickBot="1">
      <c r="A44" s="10"/>
      <c r="B44" s="68" t="s">
        <v>95</v>
      </c>
      <c r="C44" s="125"/>
      <c r="D44" s="125"/>
      <c r="E44" s="125"/>
      <c r="F44" s="125"/>
      <c r="G44" s="125"/>
      <c r="H44" s="125"/>
      <c r="I44" s="70">
        <v>17900</v>
      </c>
      <c r="J44" s="70">
        <v>18200</v>
      </c>
      <c r="K44" s="70">
        <v>18600</v>
      </c>
      <c r="L44" s="70">
        <v>18700</v>
      </c>
      <c r="M44" s="70">
        <v>18700</v>
      </c>
      <c r="N44" s="70">
        <v>19000</v>
      </c>
      <c r="O44" s="70">
        <v>19300</v>
      </c>
      <c r="P44" s="70">
        <v>20300</v>
      </c>
      <c r="Q44" s="70">
        <v>20600</v>
      </c>
      <c r="R44" s="70">
        <f>+Q44</f>
        <v>20600</v>
      </c>
      <c r="S44" s="70">
        <v>20600</v>
      </c>
      <c r="T44" s="70">
        <v>20500</v>
      </c>
      <c r="U44" s="70">
        <v>21300</v>
      </c>
      <c r="V44" s="70">
        <v>19700</v>
      </c>
      <c r="W44" s="70">
        <f>+V44</f>
        <v>19700</v>
      </c>
      <c r="X44" s="10"/>
    </row>
    <row r="45" spans="1:24" ht="17.25" customHeight="1">
      <c r="A45" s="10"/>
      <c r="B45" s="14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10"/>
    </row>
    <row r="46" spans="1:24" ht="17.25" customHeight="1">
      <c r="A46" s="10"/>
      <c r="B46" s="16" t="s">
        <v>62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10"/>
    </row>
    <row r="47" spans="1:24" ht="17.25" customHeight="1">
      <c r="A47" s="10"/>
      <c r="B47" s="33" t="s">
        <v>63</v>
      </c>
      <c r="C47" s="34">
        <v>56</v>
      </c>
      <c r="D47" s="34">
        <v>64</v>
      </c>
      <c r="E47" s="34">
        <v>62</v>
      </c>
      <c r="F47" s="34">
        <v>60</v>
      </c>
      <c r="G47" s="34">
        <v>60</v>
      </c>
      <c r="H47" s="34">
        <v>62</v>
      </c>
      <c r="I47" s="34">
        <v>60</v>
      </c>
      <c r="J47" s="34">
        <v>67</v>
      </c>
      <c r="K47" s="34">
        <v>50</v>
      </c>
      <c r="L47" s="34">
        <v>48</v>
      </c>
      <c r="M47" s="34">
        <v>56</v>
      </c>
      <c r="N47" s="34">
        <v>53</v>
      </c>
      <c r="O47" s="34">
        <v>58</v>
      </c>
      <c r="P47" s="34">
        <v>72</v>
      </c>
      <c r="Q47" s="34">
        <v>103</v>
      </c>
      <c r="R47" s="34">
        <v>72</v>
      </c>
      <c r="S47" s="34">
        <v>145</v>
      </c>
      <c r="T47" s="34">
        <v>185</v>
      </c>
      <c r="U47" s="34">
        <v>138</v>
      </c>
      <c r="V47" s="34">
        <v>124</v>
      </c>
      <c r="W47" s="84">
        <v>148</v>
      </c>
      <c r="X47" s="10"/>
    </row>
    <row r="48" spans="1:24" ht="17.25" customHeight="1">
      <c r="A48" s="10"/>
      <c r="B48" s="21" t="s">
        <v>64</v>
      </c>
      <c r="C48" s="22">
        <v>18</v>
      </c>
      <c r="D48" s="22">
        <v>20</v>
      </c>
      <c r="E48" s="22">
        <v>12</v>
      </c>
      <c r="F48" s="22">
        <v>9</v>
      </c>
      <c r="G48" s="22">
        <v>11</v>
      </c>
      <c r="H48" s="22">
        <v>13</v>
      </c>
      <c r="I48" s="22">
        <v>16</v>
      </c>
      <c r="J48" s="22">
        <v>19</v>
      </c>
      <c r="K48" s="22">
        <v>20</v>
      </c>
      <c r="L48" s="22">
        <v>19</v>
      </c>
      <c r="M48" s="22">
        <v>19</v>
      </c>
      <c r="N48" s="22">
        <v>17</v>
      </c>
      <c r="O48" s="22">
        <v>24</v>
      </c>
      <c r="P48" s="22">
        <v>22</v>
      </c>
      <c r="Q48" s="22">
        <v>38</v>
      </c>
      <c r="R48" s="22">
        <v>26</v>
      </c>
      <c r="S48" s="22">
        <v>37</v>
      </c>
      <c r="T48" s="22">
        <v>21</v>
      </c>
      <c r="U48" s="22">
        <v>14</v>
      </c>
      <c r="V48" s="22">
        <v>18</v>
      </c>
      <c r="W48" s="151">
        <v>22</v>
      </c>
      <c r="X48" s="10"/>
    </row>
    <row r="49" spans="1:24" ht="17.25" customHeight="1">
      <c r="A49" s="10"/>
      <c r="B49" s="21" t="s">
        <v>65</v>
      </c>
      <c r="C49" s="22">
        <v>0</v>
      </c>
      <c r="D49" s="22">
        <v>1</v>
      </c>
      <c r="E49" s="22">
        <v>2</v>
      </c>
      <c r="F49" s="22">
        <v>10</v>
      </c>
      <c r="G49" s="22">
        <v>9</v>
      </c>
      <c r="H49" s="22">
        <v>6</v>
      </c>
      <c r="I49" s="22">
        <v>11</v>
      </c>
      <c r="J49" s="22">
        <v>8</v>
      </c>
      <c r="K49" s="22">
        <v>9</v>
      </c>
      <c r="L49" s="22">
        <v>12</v>
      </c>
      <c r="M49" s="22">
        <v>10</v>
      </c>
      <c r="N49" s="22">
        <v>12</v>
      </c>
      <c r="O49" s="22">
        <v>18</v>
      </c>
      <c r="P49" s="22">
        <v>18</v>
      </c>
      <c r="Q49" s="22">
        <v>22</v>
      </c>
      <c r="R49" s="22">
        <v>17</v>
      </c>
      <c r="S49" s="22">
        <v>42</v>
      </c>
      <c r="T49" s="22">
        <v>40</v>
      </c>
      <c r="U49" s="22">
        <v>32</v>
      </c>
      <c r="V49" s="22">
        <v>30</v>
      </c>
      <c r="W49" s="151">
        <v>36</v>
      </c>
      <c r="X49" s="10"/>
    </row>
    <row r="50" spans="1:24" ht="17.25" customHeight="1">
      <c r="A50" s="10"/>
      <c r="B50" s="21" t="s">
        <v>4</v>
      </c>
      <c r="C50" s="22">
        <v>35</v>
      </c>
      <c r="D50" s="22">
        <v>33</v>
      </c>
      <c r="E50" s="22">
        <v>38</v>
      </c>
      <c r="F50" s="22">
        <v>43</v>
      </c>
      <c r="G50" s="22">
        <v>49</v>
      </c>
      <c r="H50" s="22">
        <v>41</v>
      </c>
      <c r="I50" s="22">
        <v>53</v>
      </c>
      <c r="J50" s="22">
        <v>65</v>
      </c>
      <c r="K50" s="22">
        <v>61</v>
      </c>
      <c r="L50" s="22">
        <v>57</v>
      </c>
      <c r="M50" s="22">
        <v>59</v>
      </c>
      <c r="N50" s="22">
        <v>64</v>
      </c>
      <c r="O50" s="22">
        <v>93</v>
      </c>
      <c r="P50" s="22">
        <v>71</v>
      </c>
      <c r="Q50" s="22">
        <v>90</v>
      </c>
      <c r="R50" s="22">
        <v>80</v>
      </c>
      <c r="S50" s="22">
        <v>78</v>
      </c>
      <c r="T50" s="22">
        <v>56</v>
      </c>
      <c r="U50" s="22">
        <v>69</v>
      </c>
      <c r="V50" s="22">
        <v>59</v>
      </c>
      <c r="W50" s="151">
        <v>65</v>
      </c>
      <c r="X50" s="10"/>
    </row>
    <row r="51" spans="1:24" ht="17.25" customHeight="1">
      <c r="A51" s="10"/>
      <c r="B51" s="44" t="s">
        <v>66</v>
      </c>
      <c r="C51" s="51">
        <v>-46</v>
      </c>
      <c r="D51" s="51">
        <v>-51</v>
      </c>
      <c r="E51" s="51">
        <v>-50</v>
      </c>
      <c r="F51" s="51">
        <v>-58</v>
      </c>
      <c r="G51" s="51">
        <v>-58</v>
      </c>
      <c r="H51" s="51">
        <v>-56</v>
      </c>
      <c r="I51" s="51">
        <v>-68</v>
      </c>
      <c r="J51" s="51">
        <v>-64</v>
      </c>
      <c r="K51" s="51">
        <v>-60</v>
      </c>
      <c r="L51" s="51">
        <v>-65</v>
      </c>
      <c r="M51" s="51">
        <v>-65</v>
      </c>
      <c r="N51" s="51">
        <v>-69</v>
      </c>
      <c r="O51" s="51">
        <v>-83</v>
      </c>
      <c r="P51" s="51">
        <v>-88</v>
      </c>
      <c r="Q51" s="51">
        <v>-81</v>
      </c>
      <c r="R51" s="51">
        <v>-81</v>
      </c>
      <c r="S51" s="51">
        <v>-115</v>
      </c>
      <c r="T51" s="51">
        <v>-109</v>
      </c>
      <c r="U51" s="51">
        <v>-84</v>
      </c>
      <c r="V51" s="51">
        <v>-70</v>
      </c>
      <c r="W51" s="245">
        <v>-94</v>
      </c>
      <c r="X51" s="10"/>
    </row>
    <row r="52" spans="1:24" ht="17.25" customHeight="1" thickBot="1">
      <c r="A52" s="10"/>
      <c r="B52" s="38" t="s">
        <v>67</v>
      </c>
      <c r="C52" s="29">
        <f>SUM(C47:C51)</f>
        <v>63</v>
      </c>
      <c r="D52" s="29">
        <f aca="true" t="shared" si="14" ref="D52:N52">SUM(D47:D51)</f>
        <v>67</v>
      </c>
      <c r="E52" s="29">
        <f t="shared" si="14"/>
        <v>64</v>
      </c>
      <c r="F52" s="29">
        <f t="shared" si="14"/>
        <v>64</v>
      </c>
      <c r="G52" s="29">
        <f t="shared" si="14"/>
        <v>71</v>
      </c>
      <c r="H52" s="29">
        <f t="shared" si="14"/>
        <v>66</v>
      </c>
      <c r="I52" s="29">
        <f t="shared" si="14"/>
        <v>72</v>
      </c>
      <c r="J52" s="29">
        <f t="shared" si="14"/>
        <v>95</v>
      </c>
      <c r="K52" s="29">
        <f t="shared" si="14"/>
        <v>80</v>
      </c>
      <c r="L52" s="29">
        <f t="shared" si="14"/>
        <v>71</v>
      </c>
      <c r="M52" s="29">
        <f t="shared" si="14"/>
        <v>79</v>
      </c>
      <c r="N52" s="29">
        <f t="shared" si="14"/>
        <v>77</v>
      </c>
      <c r="O52" s="29">
        <f aca="true" t="shared" si="15" ref="O52:W52">SUM(O47:O51)</f>
        <v>110</v>
      </c>
      <c r="P52" s="29">
        <f t="shared" si="15"/>
        <v>95</v>
      </c>
      <c r="Q52" s="29">
        <f t="shared" si="15"/>
        <v>172</v>
      </c>
      <c r="R52" s="29">
        <f t="shared" si="15"/>
        <v>114</v>
      </c>
      <c r="S52" s="29">
        <f t="shared" si="15"/>
        <v>187</v>
      </c>
      <c r="T52" s="29">
        <f t="shared" si="15"/>
        <v>193</v>
      </c>
      <c r="U52" s="29">
        <f t="shared" si="15"/>
        <v>169</v>
      </c>
      <c r="V52" s="29">
        <f t="shared" si="15"/>
        <v>161</v>
      </c>
      <c r="W52" s="29">
        <f t="shared" si="15"/>
        <v>177</v>
      </c>
      <c r="X52" s="10"/>
    </row>
    <row r="53" spans="1:24" ht="17.25" customHeight="1">
      <c r="A53" s="10"/>
      <c r="B53" s="14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10"/>
    </row>
    <row r="54" spans="1:24" ht="17.2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</row>
    <row r="59" ht="13.5" customHeight="1"/>
    <row r="75" ht="11.25" customHeight="1"/>
  </sheetData>
  <mergeCells count="1">
    <mergeCell ref="B1:B2"/>
  </mergeCells>
  <printOptions/>
  <pageMargins left="0.1968503937007874" right="0.15748031496062992" top="0.1968503937007874" bottom="0.37" header="0" footer="0.18"/>
  <pageSetup horizontalDpi="600" verticalDpi="600" orientation="landscape" pageOrder="overThenDown" paperSize="9" scale="55" r:id="rId1"/>
  <headerFooter alignWithMargins="0">
    <oddFooter>&amp;C&amp;D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5"/>
  <sheetViews>
    <sheetView showGridLines="0" zoomScale="80" zoomScaleNormal="8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43.28125" style="1" customWidth="1"/>
    <col min="3" max="3" width="14.7109375" style="1" customWidth="1"/>
    <col min="4" max="7" width="14.7109375" style="1" hidden="1" customWidth="1" outlineLevel="1"/>
    <col min="8" max="8" width="14.7109375" style="1" customWidth="1" collapsed="1"/>
    <col min="9" max="12" width="14.7109375" style="1" hidden="1" customWidth="1" outlineLevel="1"/>
    <col min="13" max="13" width="14.7109375" style="1" customWidth="1" collapsed="1"/>
    <col min="14" max="23" width="14.7109375" style="1" customWidth="1"/>
    <col min="24" max="16384" width="1.7109375" style="1" customWidth="1"/>
  </cols>
  <sheetData>
    <row r="1" spans="1:24" s="5" customFormat="1" ht="19.5" customHeight="1">
      <c r="A1" s="2"/>
      <c r="B1" s="258" t="s">
        <v>46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"/>
    </row>
    <row r="2" spans="1:24" s="5" customFormat="1" ht="19.5" customHeight="1">
      <c r="A2" s="6"/>
      <c r="B2" s="259"/>
      <c r="C2" s="61">
        <v>2004</v>
      </c>
      <c r="D2" s="7" t="s">
        <v>11</v>
      </c>
      <c r="E2" s="7" t="s">
        <v>12</v>
      </c>
      <c r="F2" s="7" t="s">
        <v>13</v>
      </c>
      <c r="G2" s="7" t="s">
        <v>14</v>
      </c>
      <c r="H2" s="8">
        <v>2005</v>
      </c>
      <c r="I2" s="7" t="s">
        <v>15</v>
      </c>
      <c r="J2" s="7" t="s">
        <v>16</v>
      </c>
      <c r="K2" s="7" t="s">
        <v>17</v>
      </c>
      <c r="L2" s="7" t="s">
        <v>18</v>
      </c>
      <c r="M2" s="8">
        <v>2006</v>
      </c>
      <c r="N2" s="7" t="s">
        <v>57</v>
      </c>
      <c r="O2" s="7" t="s">
        <v>103</v>
      </c>
      <c r="P2" s="7" t="s">
        <v>105</v>
      </c>
      <c r="Q2" s="7" t="s">
        <v>106</v>
      </c>
      <c r="R2" s="8">
        <v>2007</v>
      </c>
      <c r="S2" s="7" t="s">
        <v>110</v>
      </c>
      <c r="T2" s="7" t="s">
        <v>154</v>
      </c>
      <c r="U2" s="7" t="s">
        <v>155</v>
      </c>
      <c r="V2" s="7" t="s">
        <v>156</v>
      </c>
      <c r="W2" s="8">
        <v>2008</v>
      </c>
      <c r="X2" s="6"/>
    </row>
    <row r="3" spans="1:24" s="11" customFormat="1" ht="15.75" customHeight="1">
      <c r="A3" s="10"/>
      <c r="B3" s="10"/>
      <c r="C3" s="221" t="s">
        <v>185</v>
      </c>
      <c r="D3" s="221" t="s">
        <v>185</v>
      </c>
      <c r="E3" s="221" t="s">
        <v>185</v>
      </c>
      <c r="F3" s="221" t="s">
        <v>185</v>
      </c>
      <c r="G3" s="221" t="s">
        <v>185</v>
      </c>
      <c r="H3" s="221" t="s">
        <v>185</v>
      </c>
      <c r="I3" s="221" t="s">
        <v>185</v>
      </c>
      <c r="J3" s="221" t="s">
        <v>185</v>
      </c>
      <c r="K3" s="221" t="s">
        <v>185</v>
      </c>
      <c r="L3" s="221" t="s">
        <v>185</v>
      </c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16.5" thickBot="1">
      <c r="A4" s="10"/>
      <c r="B4" s="12" t="s">
        <v>20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10"/>
    </row>
    <row r="5" spans="1:24" ht="17.25" customHeight="1" thickTop="1">
      <c r="A5" s="10"/>
      <c r="B5" s="14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10"/>
    </row>
    <row r="6" spans="1:24" ht="17.25" customHeight="1">
      <c r="A6" s="10"/>
      <c r="B6" s="16" t="s">
        <v>50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10"/>
    </row>
    <row r="7" spans="1:24" s="25" customFormat="1" ht="17.25" customHeight="1">
      <c r="A7" s="10"/>
      <c r="B7" s="33" t="s">
        <v>58</v>
      </c>
      <c r="C7" s="116"/>
      <c r="D7" s="116"/>
      <c r="E7" s="116"/>
      <c r="F7" s="116"/>
      <c r="G7" s="116"/>
      <c r="H7" s="84">
        <v>171</v>
      </c>
      <c r="I7" s="84">
        <v>37</v>
      </c>
      <c r="J7" s="84">
        <v>41</v>
      </c>
      <c r="K7" s="84">
        <v>52</v>
      </c>
      <c r="L7" s="84">
        <v>50</v>
      </c>
      <c r="M7" s="84">
        <v>180</v>
      </c>
      <c r="N7" s="34">
        <v>44</v>
      </c>
      <c r="O7" s="34">
        <v>67</v>
      </c>
      <c r="P7" s="34">
        <v>74</v>
      </c>
      <c r="Q7" s="34">
        <v>90</v>
      </c>
      <c r="R7" s="34">
        <f aca="true" t="shared" si="0" ref="R7:R13">SUM(N7:Q7)</f>
        <v>275</v>
      </c>
      <c r="S7" s="34">
        <v>101</v>
      </c>
      <c r="T7" s="34">
        <v>36</v>
      </c>
      <c r="U7" s="34">
        <v>90</v>
      </c>
      <c r="V7" s="34">
        <v>79</v>
      </c>
      <c r="W7" s="34">
        <f>SUM(S7:V7)</f>
        <v>306</v>
      </c>
      <c r="X7" s="10"/>
    </row>
    <row r="8" spans="1:24" s="25" customFormat="1" ht="17.25" customHeight="1">
      <c r="A8" s="10"/>
      <c r="B8" s="26" t="s">
        <v>120</v>
      </c>
      <c r="C8" s="136"/>
      <c r="D8" s="136"/>
      <c r="E8" s="136"/>
      <c r="F8" s="136"/>
      <c r="G8" s="136"/>
      <c r="H8" s="150">
        <v>155</v>
      </c>
      <c r="I8" s="150">
        <v>40</v>
      </c>
      <c r="J8" s="150">
        <v>45</v>
      </c>
      <c r="K8" s="150">
        <v>50</v>
      </c>
      <c r="L8" s="150">
        <v>48</v>
      </c>
      <c r="M8" s="150">
        <v>183</v>
      </c>
      <c r="N8" s="17">
        <v>51</v>
      </c>
      <c r="O8" s="17">
        <v>60</v>
      </c>
      <c r="P8" s="17">
        <v>53</v>
      </c>
      <c r="Q8" s="17">
        <v>84</v>
      </c>
      <c r="R8" s="17">
        <f t="shared" si="0"/>
        <v>248</v>
      </c>
      <c r="S8" s="17">
        <v>64</v>
      </c>
      <c r="T8" s="17">
        <v>54</v>
      </c>
      <c r="U8" s="17">
        <v>70</v>
      </c>
      <c r="V8" s="17">
        <v>54</v>
      </c>
      <c r="W8" s="17">
        <f aca="true" t="shared" si="1" ref="W8:W20">SUM(S8:V8)</f>
        <v>242</v>
      </c>
      <c r="X8" s="10"/>
    </row>
    <row r="9" spans="1:24" s="25" customFormat="1" ht="17.25" customHeight="1">
      <c r="A9" s="10"/>
      <c r="B9" s="21" t="s">
        <v>121</v>
      </c>
      <c r="C9" s="121"/>
      <c r="D9" s="121"/>
      <c r="E9" s="121"/>
      <c r="F9" s="121"/>
      <c r="G9" s="121"/>
      <c r="H9" s="151">
        <v>53</v>
      </c>
      <c r="I9" s="151">
        <v>17</v>
      </c>
      <c r="J9" s="151">
        <v>15</v>
      </c>
      <c r="K9" s="151">
        <v>30</v>
      </c>
      <c r="L9" s="151">
        <v>28</v>
      </c>
      <c r="M9" s="151">
        <v>90</v>
      </c>
      <c r="N9" s="22">
        <v>28</v>
      </c>
      <c r="O9" s="22">
        <v>37</v>
      </c>
      <c r="P9" s="22">
        <v>39</v>
      </c>
      <c r="Q9" s="22">
        <v>33</v>
      </c>
      <c r="R9" s="22">
        <f t="shared" si="0"/>
        <v>137</v>
      </c>
      <c r="S9" s="22">
        <v>32</v>
      </c>
      <c r="T9" s="22">
        <v>24</v>
      </c>
      <c r="U9" s="22">
        <v>27</v>
      </c>
      <c r="V9" s="22">
        <v>26</v>
      </c>
      <c r="W9" s="22">
        <f t="shared" si="1"/>
        <v>109</v>
      </c>
      <c r="X9" s="10"/>
    </row>
    <row r="10" spans="1:24" s="25" customFormat="1" ht="17.25" customHeight="1">
      <c r="A10" s="10"/>
      <c r="B10" s="21" t="s">
        <v>122</v>
      </c>
      <c r="C10" s="121"/>
      <c r="D10" s="121"/>
      <c r="E10" s="121"/>
      <c r="F10" s="121"/>
      <c r="G10" s="121"/>
      <c r="H10" s="151">
        <v>276</v>
      </c>
      <c r="I10" s="151">
        <v>93</v>
      </c>
      <c r="J10" s="151">
        <v>75</v>
      </c>
      <c r="K10" s="151">
        <v>81</v>
      </c>
      <c r="L10" s="151">
        <v>93</v>
      </c>
      <c r="M10" s="151">
        <v>342</v>
      </c>
      <c r="N10" s="22">
        <v>85</v>
      </c>
      <c r="O10" s="22">
        <v>82</v>
      </c>
      <c r="P10" s="22">
        <v>86</v>
      </c>
      <c r="Q10" s="22">
        <v>99</v>
      </c>
      <c r="R10" s="22">
        <f t="shared" si="0"/>
        <v>352</v>
      </c>
      <c r="S10" s="22">
        <v>64</v>
      </c>
      <c r="T10" s="22">
        <v>67</v>
      </c>
      <c r="U10" s="22">
        <v>52</v>
      </c>
      <c r="V10" s="22">
        <v>13</v>
      </c>
      <c r="W10" s="22">
        <f t="shared" si="1"/>
        <v>196</v>
      </c>
      <c r="X10" s="10"/>
    </row>
    <row r="11" spans="1:24" s="25" customFormat="1" ht="17.25" customHeight="1">
      <c r="A11" s="10"/>
      <c r="B11" s="40" t="s">
        <v>10</v>
      </c>
      <c r="C11" s="117"/>
      <c r="D11" s="117"/>
      <c r="E11" s="117"/>
      <c r="F11" s="117"/>
      <c r="G11" s="117"/>
      <c r="H11" s="152">
        <v>25</v>
      </c>
      <c r="I11" s="152">
        <v>7</v>
      </c>
      <c r="J11" s="152">
        <v>7</v>
      </c>
      <c r="K11" s="152">
        <v>6</v>
      </c>
      <c r="L11" s="152">
        <v>28</v>
      </c>
      <c r="M11" s="152">
        <v>48</v>
      </c>
      <c r="N11" s="37">
        <v>4</v>
      </c>
      <c r="O11" s="37">
        <v>0</v>
      </c>
      <c r="P11" s="37">
        <v>14</v>
      </c>
      <c r="Q11" s="37">
        <v>96</v>
      </c>
      <c r="R11" s="37">
        <f t="shared" si="0"/>
        <v>114</v>
      </c>
      <c r="S11" s="37">
        <v>35</v>
      </c>
      <c r="T11" s="37">
        <v>94</v>
      </c>
      <c r="U11" s="37">
        <v>49</v>
      </c>
      <c r="V11" s="37">
        <v>37</v>
      </c>
      <c r="W11" s="37">
        <f t="shared" si="1"/>
        <v>215</v>
      </c>
      <c r="X11" s="10"/>
    </row>
    <row r="12" spans="1:24" s="25" customFormat="1" ht="17.25" customHeight="1" thickBot="1">
      <c r="A12" s="10"/>
      <c r="B12" s="60" t="s">
        <v>123</v>
      </c>
      <c r="C12" s="29"/>
      <c r="D12" s="29"/>
      <c r="E12" s="29"/>
      <c r="F12" s="29"/>
      <c r="G12" s="29"/>
      <c r="H12" s="29">
        <f aca="true" t="shared" si="2" ref="H12:Q12">SUM(H7:H11)</f>
        <v>680</v>
      </c>
      <c r="I12" s="29">
        <f t="shared" si="2"/>
        <v>194</v>
      </c>
      <c r="J12" s="29">
        <f t="shared" si="2"/>
        <v>183</v>
      </c>
      <c r="K12" s="29">
        <f t="shared" si="2"/>
        <v>219</v>
      </c>
      <c r="L12" s="29">
        <f t="shared" si="2"/>
        <v>247</v>
      </c>
      <c r="M12" s="228">
        <f t="shared" si="2"/>
        <v>843</v>
      </c>
      <c r="N12" s="29">
        <f t="shared" si="2"/>
        <v>212</v>
      </c>
      <c r="O12" s="29">
        <f t="shared" si="2"/>
        <v>246</v>
      </c>
      <c r="P12" s="29">
        <f t="shared" si="2"/>
        <v>266</v>
      </c>
      <c r="Q12" s="29">
        <f t="shared" si="2"/>
        <v>402</v>
      </c>
      <c r="R12" s="29">
        <f t="shared" si="0"/>
        <v>1126</v>
      </c>
      <c r="S12" s="29">
        <f>SUM(S7:S11)</f>
        <v>296</v>
      </c>
      <c r="T12" s="29">
        <f>SUM(T7:T11)</f>
        <v>275</v>
      </c>
      <c r="U12" s="29">
        <f>SUM(U7:U11)</f>
        <v>288</v>
      </c>
      <c r="V12" s="29">
        <f>SUM(V7:V11)</f>
        <v>209</v>
      </c>
      <c r="W12" s="29">
        <f t="shared" si="1"/>
        <v>1068</v>
      </c>
      <c r="X12" s="10"/>
    </row>
    <row r="13" spans="1:24" s="25" customFormat="1" ht="17.25" customHeight="1">
      <c r="A13" s="10"/>
      <c r="B13" s="153" t="s">
        <v>150</v>
      </c>
      <c r="C13" s="154"/>
      <c r="D13" s="154"/>
      <c r="E13" s="154"/>
      <c r="F13" s="154"/>
      <c r="G13" s="154"/>
      <c r="H13" s="155">
        <v>596</v>
      </c>
      <c r="I13" s="155">
        <v>126</v>
      </c>
      <c r="J13" s="155">
        <v>151</v>
      </c>
      <c r="K13" s="155">
        <v>147</v>
      </c>
      <c r="L13" s="155">
        <v>157</v>
      </c>
      <c r="M13" s="155">
        <v>581</v>
      </c>
      <c r="N13" s="188">
        <v>160</v>
      </c>
      <c r="O13" s="188">
        <v>167</v>
      </c>
      <c r="P13" s="188">
        <v>166</v>
      </c>
      <c r="Q13" s="188">
        <v>187</v>
      </c>
      <c r="R13" s="188">
        <f t="shared" si="0"/>
        <v>680</v>
      </c>
      <c r="S13" s="188">
        <v>155</v>
      </c>
      <c r="T13" s="188">
        <v>151</v>
      </c>
      <c r="U13" s="188">
        <v>150</v>
      </c>
      <c r="V13" s="188">
        <v>118</v>
      </c>
      <c r="W13" s="188">
        <f t="shared" si="1"/>
        <v>574</v>
      </c>
      <c r="X13" s="10"/>
    </row>
    <row r="14" spans="1:24" s="25" customFormat="1" ht="17.25" customHeight="1">
      <c r="A14" s="10"/>
      <c r="B14" s="153" t="s">
        <v>119</v>
      </c>
      <c r="C14" s="154"/>
      <c r="D14" s="154"/>
      <c r="E14" s="154"/>
      <c r="F14" s="154"/>
      <c r="G14" s="154"/>
      <c r="H14" s="155">
        <v>438</v>
      </c>
      <c r="I14" s="155">
        <v>117</v>
      </c>
      <c r="J14" s="155">
        <v>108</v>
      </c>
      <c r="K14" s="155">
        <v>100</v>
      </c>
      <c r="L14" s="155">
        <v>105</v>
      </c>
      <c r="M14" s="155">
        <v>11</v>
      </c>
      <c r="N14" s="188">
        <v>16</v>
      </c>
      <c r="O14" s="188">
        <v>17</v>
      </c>
      <c r="P14" s="188">
        <v>13</v>
      </c>
      <c r="Q14" s="188">
        <v>16</v>
      </c>
      <c r="R14" s="188">
        <f aca="true" t="shared" si="3" ref="R14:R20">SUM(N14:Q14)</f>
        <v>62</v>
      </c>
      <c r="S14" s="188">
        <v>12</v>
      </c>
      <c r="T14" s="188">
        <v>12</v>
      </c>
      <c r="U14" s="188">
        <v>13</v>
      </c>
      <c r="V14" s="188">
        <v>6</v>
      </c>
      <c r="W14" s="188">
        <f t="shared" si="1"/>
        <v>43</v>
      </c>
      <c r="X14" s="10"/>
    </row>
    <row r="15" spans="1:24" s="25" customFormat="1" ht="17.25" customHeight="1">
      <c r="A15" s="10"/>
      <c r="B15" s="156" t="s">
        <v>124</v>
      </c>
      <c r="C15" s="157"/>
      <c r="D15" s="157"/>
      <c r="E15" s="157"/>
      <c r="F15" s="157"/>
      <c r="G15" s="157"/>
      <c r="H15" s="158">
        <v>301</v>
      </c>
      <c r="I15" s="158">
        <v>80</v>
      </c>
      <c r="J15" s="158">
        <v>83</v>
      </c>
      <c r="K15" s="158">
        <v>83</v>
      </c>
      <c r="L15" s="158">
        <v>75</v>
      </c>
      <c r="M15" s="158">
        <v>123</v>
      </c>
      <c r="N15" s="246">
        <v>37</v>
      </c>
      <c r="O15" s="246">
        <v>39</v>
      </c>
      <c r="P15" s="246">
        <v>56</v>
      </c>
      <c r="Q15" s="246">
        <v>33</v>
      </c>
      <c r="R15" s="246">
        <f t="shared" si="3"/>
        <v>165</v>
      </c>
      <c r="S15" s="246">
        <v>26</v>
      </c>
      <c r="T15" s="246">
        <v>28</v>
      </c>
      <c r="U15" s="246">
        <v>25</v>
      </c>
      <c r="V15" s="246">
        <v>18</v>
      </c>
      <c r="W15" s="246">
        <f t="shared" si="1"/>
        <v>97</v>
      </c>
      <c r="X15" s="10"/>
    </row>
    <row r="16" spans="1:24" s="25" customFormat="1" ht="17.25" customHeight="1">
      <c r="A16" s="10"/>
      <c r="B16" s="41" t="s">
        <v>10</v>
      </c>
      <c r="C16" s="120"/>
      <c r="D16" s="120"/>
      <c r="E16" s="120"/>
      <c r="F16" s="120"/>
      <c r="G16" s="120"/>
      <c r="H16" s="148">
        <v>88</v>
      </c>
      <c r="I16" s="149">
        <v>33</v>
      </c>
      <c r="J16" s="148">
        <v>35</v>
      </c>
      <c r="K16" s="148">
        <v>54</v>
      </c>
      <c r="L16" s="148">
        <v>62</v>
      </c>
      <c r="M16" s="148">
        <v>187</v>
      </c>
      <c r="N16" s="43">
        <v>74</v>
      </c>
      <c r="O16" s="43">
        <v>45</v>
      </c>
      <c r="P16" s="43">
        <v>60</v>
      </c>
      <c r="Q16" s="43">
        <v>43</v>
      </c>
      <c r="R16" s="19">
        <f t="shared" si="3"/>
        <v>222</v>
      </c>
      <c r="S16" s="19">
        <v>35</v>
      </c>
      <c r="T16" s="19">
        <v>30</v>
      </c>
      <c r="U16" s="19">
        <v>3</v>
      </c>
      <c r="V16" s="19">
        <v>9</v>
      </c>
      <c r="W16" s="19">
        <f t="shared" si="1"/>
        <v>77</v>
      </c>
      <c r="X16" s="10"/>
    </row>
    <row r="17" spans="1:24" s="25" customFormat="1" ht="17.25" customHeight="1">
      <c r="A17" s="10"/>
      <c r="B17" s="92" t="s">
        <v>180</v>
      </c>
      <c r="C17" s="135"/>
      <c r="D17" s="135"/>
      <c r="E17" s="135"/>
      <c r="F17" s="135"/>
      <c r="G17" s="135"/>
      <c r="H17" s="207">
        <f>SUM(H13:H16)</f>
        <v>1423</v>
      </c>
      <c r="I17" s="207">
        <f aca="true" t="shared" si="4" ref="I17:V17">SUM(I13:I16)</f>
        <v>356</v>
      </c>
      <c r="J17" s="207">
        <f t="shared" si="4"/>
        <v>377</v>
      </c>
      <c r="K17" s="207">
        <f t="shared" si="4"/>
        <v>384</v>
      </c>
      <c r="L17" s="207">
        <f t="shared" si="4"/>
        <v>399</v>
      </c>
      <c r="M17" s="218">
        <f t="shared" si="4"/>
        <v>902</v>
      </c>
      <c r="N17" s="207">
        <f t="shared" si="4"/>
        <v>287</v>
      </c>
      <c r="O17" s="207">
        <f t="shared" si="4"/>
        <v>268</v>
      </c>
      <c r="P17" s="207">
        <f t="shared" si="4"/>
        <v>295</v>
      </c>
      <c r="Q17" s="207">
        <f t="shared" si="4"/>
        <v>279</v>
      </c>
      <c r="R17" s="207">
        <f t="shared" si="4"/>
        <v>1129</v>
      </c>
      <c r="S17" s="207">
        <f t="shared" si="4"/>
        <v>228</v>
      </c>
      <c r="T17" s="207">
        <f t="shared" si="4"/>
        <v>221</v>
      </c>
      <c r="U17" s="207">
        <f t="shared" si="4"/>
        <v>191</v>
      </c>
      <c r="V17" s="207">
        <f t="shared" si="4"/>
        <v>151</v>
      </c>
      <c r="W17" s="207">
        <f t="shared" si="1"/>
        <v>791</v>
      </c>
      <c r="X17" s="10"/>
    </row>
    <row r="18" spans="1:24" s="25" customFormat="1" ht="25.5">
      <c r="A18" s="10"/>
      <c r="B18" s="206" t="s">
        <v>165</v>
      </c>
      <c r="C18" s="135"/>
      <c r="D18" s="135"/>
      <c r="E18" s="135"/>
      <c r="F18" s="135"/>
      <c r="G18" s="135"/>
      <c r="H18" s="207">
        <v>0</v>
      </c>
      <c r="I18" s="207">
        <v>0</v>
      </c>
      <c r="J18" s="207">
        <v>0</v>
      </c>
      <c r="K18" s="207">
        <v>0</v>
      </c>
      <c r="L18" s="207">
        <v>0</v>
      </c>
      <c r="M18" s="218">
        <v>0</v>
      </c>
      <c r="N18" s="207">
        <v>0</v>
      </c>
      <c r="O18" s="207">
        <v>0</v>
      </c>
      <c r="P18" s="207">
        <v>-146</v>
      </c>
      <c r="Q18" s="207">
        <v>-774</v>
      </c>
      <c r="R18" s="208">
        <f>SUM(N18:Q18)</f>
        <v>-920</v>
      </c>
      <c r="S18" s="208">
        <v>-566</v>
      </c>
      <c r="T18" s="208">
        <v>79</v>
      </c>
      <c r="U18" s="208">
        <v>-36</v>
      </c>
      <c r="V18" s="208">
        <v>-164</v>
      </c>
      <c r="W18" s="208">
        <f t="shared" si="1"/>
        <v>-687</v>
      </c>
      <c r="X18" s="10"/>
    </row>
    <row r="19" spans="1:24" s="25" customFormat="1" ht="45" customHeight="1" thickBot="1">
      <c r="A19" s="10"/>
      <c r="B19" s="60" t="s">
        <v>181</v>
      </c>
      <c r="C19" s="29">
        <v>2028</v>
      </c>
      <c r="D19" s="29">
        <v>529</v>
      </c>
      <c r="E19" s="29">
        <v>516</v>
      </c>
      <c r="F19" s="29">
        <v>509</v>
      </c>
      <c r="G19" s="29">
        <v>549</v>
      </c>
      <c r="H19" s="29">
        <f>+H12+H17+H18</f>
        <v>2103</v>
      </c>
      <c r="I19" s="29">
        <f aca="true" t="shared" si="5" ref="I19:V19">+I12+I17+I18</f>
        <v>550</v>
      </c>
      <c r="J19" s="29">
        <f t="shared" si="5"/>
        <v>560</v>
      </c>
      <c r="K19" s="29">
        <f t="shared" si="5"/>
        <v>603</v>
      </c>
      <c r="L19" s="29">
        <f t="shared" si="5"/>
        <v>646</v>
      </c>
      <c r="M19" s="228">
        <f t="shared" si="5"/>
        <v>1745</v>
      </c>
      <c r="N19" s="29">
        <f t="shared" si="5"/>
        <v>499</v>
      </c>
      <c r="O19" s="29">
        <f t="shared" si="5"/>
        <v>514</v>
      </c>
      <c r="P19" s="29">
        <f t="shared" si="5"/>
        <v>415</v>
      </c>
      <c r="Q19" s="29">
        <f t="shared" si="5"/>
        <v>-93</v>
      </c>
      <c r="R19" s="29">
        <f t="shared" si="5"/>
        <v>1335</v>
      </c>
      <c r="S19" s="29">
        <f t="shared" si="5"/>
        <v>-42</v>
      </c>
      <c r="T19" s="29">
        <f t="shared" si="5"/>
        <v>575</v>
      </c>
      <c r="U19" s="29">
        <f t="shared" si="5"/>
        <v>443</v>
      </c>
      <c r="V19" s="29">
        <f t="shared" si="5"/>
        <v>196</v>
      </c>
      <c r="W19" s="29">
        <f t="shared" si="1"/>
        <v>1172</v>
      </c>
      <c r="X19" s="10"/>
    </row>
    <row r="20" spans="1:24" s="25" customFormat="1" ht="27.75" customHeight="1">
      <c r="A20" s="10"/>
      <c r="B20" s="194" t="s">
        <v>166</v>
      </c>
      <c r="C20" s="51">
        <v>520</v>
      </c>
      <c r="D20" s="51">
        <v>85</v>
      </c>
      <c r="E20" s="51">
        <v>266</v>
      </c>
      <c r="F20" s="51">
        <v>139</v>
      </c>
      <c r="G20" s="51">
        <v>208</v>
      </c>
      <c r="H20" s="51">
        <v>698</v>
      </c>
      <c r="I20" s="51">
        <v>206</v>
      </c>
      <c r="J20" s="51">
        <v>115</v>
      </c>
      <c r="K20" s="51">
        <v>89</v>
      </c>
      <c r="L20" s="51">
        <v>92</v>
      </c>
      <c r="M20" s="245">
        <v>502</v>
      </c>
      <c r="N20" s="51">
        <v>128</v>
      </c>
      <c r="O20" s="51">
        <v>189</v>
      </c>
      <c r="P20" s="51">
        <v>59</v>
      </c>
      <c r="Q20" s="51">
        <v>305</v>
      </c>
      <c r="R20" s="51">
        <f t="shared" si="3"/>
        <v>681</v>
      </c>
      <c r="S20" s="51">
        <v>-18</v>
      </c>
      <c r="T20" s="51">
        <v>50</v>
      </c>
      <c r="U20" s="51">
        <v>-109</v>
      </c>
      <c r="V20" s="51">
        <v>-599</v>
      </c>
      <c r="W20" s="51">
        <f t="shared" si="1"/>
        <v>-676</v>
      </c>
      <c r="X20" s="10"/>
    </row>
    <row r="21" spans="1:24" s="25" customFormat="1" ht="17.25" customHeight="1" thickBot="1">
      <c r="A21" s="10"/>
      <c r="B21" s="38" t="s">
        <v>25</v>
      </c>
      <c r="C21" s="29">
        <f>IF((SUM(C19:C20))=C24,SUM(C19:C20),"Error")</f>
        <v>2548</v>
      </c>
      <c r="D21" s="29">
        <f aca="true" t="shared" si="6" ref="D21:W21">IF((SUM(D19:D20))=D24,SUM(D19:D20),"Error")</f>
        <v>614</v>
      </c>
      <c r="E21" s="29">
        <f t="shared" si="6"/>
        <v>782</v>
      </c>
      <c r="F21" s="29">
        <f t="shared" si="6"/>
        <v>648</v>
      </c>
      <c r="G21" s="29">
        <f t="shared" si="6"/>
        <v>757</v>
      </c>
      <c r="H21" s="29">
        <f t="shared" si="6"/>
        <v>2801</v>
      </c>
      <c r="I21" s="29">
        <f t="shared" si="6"/>
        <v>756</v>
      </c>
      <c r="J21" s="29">
        <f t="shared" si="6"/>
        <v>675</v>
      </c>
      <c r="K21" s="29">
        <f t="shared" si="6"/>
        <v>692</v>
      </c>
      <c r="L21" s="29">
        <f t="shared" si="6"/>
        <v>738</v>
      </c>
      <c r="M21" s="228">
        <f>IF((SUM(M19:M20))=M24,SUM(M19:M20),"Error")</f>
        <v>2247</v>
      </c>
      <c r="N21" s="29">
        <f t="shared" si="6"/>
        <v>627</v>
      </c>
      <c r="O21" s="29">
        <f>IF((SUM(O19:O20))=O24,SUM(O19:O20),"Error")</f>
        <v>703</v>
      </c>
      <c r="P21" s="29">
        <f t="shared" si="6"/>
        <v>474</v>
      </c>
      <c r="Q21" s="29">
        <f t="shared" si="6"/>
        <v>212</v>
      </c>
      <c r="R21" s="29">
        <f t="shared" si="6"/>
        <v>2016</v>
      </c>
      <c r="S21" s="29">
        <f t="shared" si="6"/>
        <v>-60</v>
      </c>
      <c r="T21" s="29">
        <f t="shared" si="6"/>
        <v>625</v>
      </c>
      <c r="U21" s="29">
        <f t="shared" si="6"/>
        <v>334</v>
      </c>
      <c r="V21" s="29">
        <f t="shared" si="6"/>
        <v>-403</v>
      </c>
      <c r="W21" s="29">
        <f t="shared" si="6"/>
        <v>496</v>
      </c>
      <c r="X21" s="10"/>
    </row>
    <row r="22" spans="1:24" ht="17.25" customHeight="1">
      <c r="A22" s="10"/>
      <c r="B22" s="14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10"/>
    </row>
    <row r="23" spans="1:24" ht="17.25" customHeight="1">
      <c r="A23" s="10"/>
      <c r="B23" s="16" t="s">
        <v>101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10"/>
    </row>
    <row r="24" spans="1:24" s="25" customFormat="1" ht="17.25" customHeight="1" thickBot="1">
      <c r="A24" s="10"/>
      <c r="B24" s="38" t="s">
        <v>25</v>
      </c>
      <c r="C24" s="29">
        <v>2548</v>
      </c>
      <c r="D24" s="29">
        <v>614</v>
      </c>
      <c r="E24" s="29">
        <v>782</v>
      </c>
      <c r="F24" s="29">
        <v>648</v>
      </c>
      <c r="G24" s="29">
        <v>757</v>
      </c>
      <c r="H24" s="29">
        <v>2801</v>
      </c>
      <c r="I24" s="29">
        <v>756</v>
      </c>
      <c r="J24" s="29">
        <v>675</v>
      </c>
      <c r="K24" s="29">
        <v>692</v>
      </c>
      <c r="L24" s="29">
        <v>738</v>
      </c>
      <c r="M24" s="29">
        <v>2247</v>
      </c>
      <c r="N24" s="29">
        <v>627</v>
      </c>
      <c r="O24" s="29">
        <v>703</v>
      </c>
      <c r="P24" s="29">
        <v>474</v>
      </c>
      <c r="Q24" s="29">
        <v>212</v>
      </c>
      <c r="R24" s="29">
        <f>SUM(N24:Q24)</f>
        <v>2016</v>
      </c>
      <c r="S24" s="29">
        <v>-60</v>
      </c>
      <c r="T24" s="29">
        <v>625</v>
      </c>
      <c r="U24" s="29">
        <v>334</v>
      </c>
      <c r="V24" s="29">
        <v>-403</v>
      </c>
      <c r="W24" s="29">
        <f>SUM(S24:V24)</f>
        <v>496</v>
      </c>
      <c r="X24" s="10"/>
    </row>
    <row r="25" spans="1:24" s="25" customFormat="1" ht="17.25" customHeight="1" thickBot="1">
      <c r="A25" s="10"/>
      <c r="B25" s="38" t="s">
        <v>26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2</v>
      </c>
      <c r="J25" s="29">
        <v>-1</v>
      </c>
      <c r="K25" s="29">
        <v>-1</v>
      </c>
      <c r="L25" s="29">
        <v>1</v>
      </c>
      <c r="M25" s="29">
        <v>1</v>
      </c>
      <c r="N25" s="29">
        <v>0</v>
      </c>
      <c r="O25" s="29">
        <v>0</v>
      </c>
      <c r="P25" s="29">
        <v>0</v>
      </c>
      <c r="Q25" s="29">
        <v>1</v>
      </c>
      <c r="R25" s="29">
        <f aca="true" t="shared" si="7" ref="R25:R31">SUM(N25:Q25)</f>
        <v>1</v>
      </c>
      <c r="S25" s="29">
        <v>0</v>
      </c>
      <c r="T25" s="29">
        <v>0</v>
      </c>
      <c r="U25" s="29">
        <v>0</v>
      </c>
      <c r="V25" s="29">
        <v>0</v>
      </c>
      <c r="W25" s="29">
        <f aca="true" t="shared" si="8" ref="W25:W31">SUM(S25:V25)</f>
        <v>0</v>
      </c>
      <c r="X25" s="10"/>
    </row>
    <row r="26" spans="1:24" s="25" customFormat="1" ht="17.25" customHeight="1">
      <c r="A26" s="10"/>
      <c r="B26" s="41" t="s">
        <v>27</v>
      </c>
      <c r="C26" s="59">
        <v>948</v>
      </c>
      <c r="D26" s="59">
        <v>225</v>
      </c>
      <c r="E26" s="59">
        <v>217</v>
      </c>
      <c r="F26" s="59">
        <v>253</v>
      </c>
      <c r="G26" s="59">
        <v>252</v>
      </c>
      <c r="H26" s="59">
        <v>947</v>
      </c>
      <c r="I26" s="59">
        <v>261</v>
      </c>
      <c r="J26" s="59">
        <v>255</v>
      </c>
      <c r="K26" s="59">
        <v>286</v>
      </c>
      <c r="L26" s="59">
        <v>327</v>
      </c>
      <c r="M26" s="59">
        <v>952</v>
      </c>
      <c r="N26" s="59">
        <v>266</v>
      </c>
      <c r="O26" s="59">
        <v>287</v>
      </c>
      <c r="P26" s="59">
        <v>255</v>
      </c>
      <c r="Q26" s="59">
        <v>276</v>
      </c>
      <c r="R26" s="59">
        <f t="shared" si="7"/>
        <v>1084</v>
      </c>
      <c r="S26" s="59">
        <v>273</v>
      </c>
      <c r="T26" s="59">
        <v>304</v>
      </c>
      <c r="U26" s="59">
        <v>263</v>
      </c>
      <c r="V26" s="59">
        <v>44</v>
      </c>
      <c r="W26" s="59">
        <f t="shared" si="8"/>
        <v>884</v>
      </c>
      <c r="X26" s="10"/>
    </row>
    <row r="27" spans="1:24" s="25" customFormat="1" ht="17.25" customHeight="1">
      <c r="A27" s="10"/>
      <c r="B27" s="33" t="s">
        <v>28</v>
      </c>
      <c r="C27" s="34">
        <v>476</v>
      </c>
      <c r="D27" s="34">
        <v>118</v>
      </c>
      <c r="E27" s="34">
        <v>129</v>
      </c>
      <c r="F27" s="34">
        <v>128</v>
      </c>
      <c r="G27" s="34">
        <v>178</v>
      </c>
      <c r="H27" s="34">
        <v>553</v>
      </c>
      <c r="I27" s="34">
        <v>175</v>
      </c>
      <c r="J27" s="34">
        <v>313</v>
      </c>
      <c r="K27" s="34">
        <v>154</v>
      </c>
      <c r="L27" s="34">
        <v>211</v>
      </c>
      <c r="M27" s="34">
        <v>731</v>
      </c>
      <c r="N27" s="34">
        <v>100</v>
      </c>
      <c r="O27" s="34">
        <v>109</v>
      </c>
      <c r="P27" s="34">
        <v>140</v>
      </c>
      <c r="Q27" s="34">
        <v>177</v>
      </c>
      <c r="R27" s="34">
        <f t="shared" si="7"/>
        <v>526</v>
      </c>
      <c r="S27" s="34">
        <v>133</v>
      </c>
      <c r="T27" s="34">
        <v>133</v>
      </c>
      <c r="U27" s="34">
        <v>129</v>
      </c>
      <c r="V27" s="34">
        <v>185</v>
      </c>
      <c r="W27" s="34">
        <f t="shared" si="8"/>
        <v>580</v>
      </c>
      <c r="X27" s="10"/>
    </row>
    <row r="28" spans="1:24" s="25" customFormat="1" ht="17.25" customHeight="1">
      <c r="A28" s="10"/>
      <c r="B28" s="40" t="s">
        <v>29</v>
      </c>
      <c r="C28" s="56">
        <v>308</v>
      </c>
      <c r="D28" s="56">
        <v>63</v>
      </c>
      <c r="E28" s="56">
        <v>79</v>
      </c>
      <c r="F28" s="56">
        <v>67</v>
      </c>
      <c r="G28" s="56">
        <v>86</v>
      </c>
      <c r="H28" s="56">
        <v>295</v>
      </c>
      <c r="I28" s="56">
        <v>84</v>
      </c>
      <c r="J28" s="56">
        <v>81</v>
      </c>
      <c r="K28" s="56">
        <v>95</v>
      </c>
      <c r="L28" s="56">
        <v>110</v>
      </c>
      <c r="M28" s="56">
        <v>189</v>
      </c>
      <c r="N28" s="56">
        <v>53</v>
      </c>
      <c r="O28" s="56">
        <v>47</v>
      </c>
      <c r="P28" s="56">
        <v>48</v>
      </c>
      <c r="Q28" s="56">
        <v>60</v>
      </c>
      <c r="R28" s="56">
        <f t="shared" si="7"/>
        <v>208</v>
      </c>
      <c r="S28" s="56">
        <v>40</v>
      </c>
      <c r="T28" s="56">
        <v>41</v>
      </c>
      <c r="U28" s="56">
        <v>40</v>
      </c>
      <c r="V28" s="56">
        <v>38</v>
      </c>
      <c r="W28" s="56">
        <f t="shared" si="8"/>
        <v>159</v>
      </c>
      <c r="X28" s="10"/>
    </row>
    <row r="29" spans="1:24" s="25" customFormat="1" ht="17.25" customHeight="1">
      <c r="A29" s="10"/>
      <c r="B29" s="41" t="s">
        <v>30</v>
      </c>
      <c r="C29" s="43">
        <f aca="true" t="shared" si="9" ref="C29:P29">SUM(C27:C28)</f>
        <v>784</v>
      </c>
      <c r="D29" s="43">
        <f t="shared" si="9"/>
        <v>181</v>
      </c>
      <c r="E29" s="43">
        <f t="shared" si="9"/>
        <v>208</v>
      </c>
      <c r="F29" s="43">
        <f t="shared" si="9"/>
        <v>195</v>
      </c>
      <c r="G29" s="43">
        <f t="shared" si="9"/>
        <v>264</v>
      </c>
      <c r="H29" s="43">
        <f t="shared" si="9"/>
        <v>848</v>
      </c>
      <c r="I29" s="43">
        <f t="shared" si="9"/>
        <v>259</v>
      </c>
      <c r="J29" s="43">
        <f t="shared" si="9"/>
        <v>394</v>
      </c>
      <c r="K29" s="43">
        <f t="shared" si="9"/>
        <v>249</v>
      </c>
      <c r="L29" s="43">
        <f t="shared" si="9"/>
        <v>321</v>
      </c>
      <c r="M29" s="43">
        <f t="shared" si="9"/>
        <v>920</v>
      </c>
      <c r="N29" s="43">
        <f t="shared" si="9"/>
        <v>153</v>
      </c>
      <c r="O29" s="43">
        <f t="shared" si="9"/>
        <v>156</v>
      </c>
      <c r="P29" s="43">
        <f t="shared" si="9"/>
        <v>188</v>
      </c>
      <c r="Q29" s="43">
        <f>SUM(Q27:Q28)</f>
        <v>237</v>
      </c>
      <c r="R29" s="43">
        <f t="shared" si="7"/>
        <v>734</v>
      </c>
      <c r="S29" s="43">
        <f>SUM(S27:S28)</f>
        <v>173</v>
      </c>
      <c r="T29" s="43">
        <f>SUM(T27:T28)</f>
        <v>174</v>
      </c>
      <c r="U29" s="43">
        <f>SUM(U27:U28)</f>
        <v>169</v>
      </c>
      <c r="V29" s="43">
        <f>SUM(V27:V28)</f>
        <v>223</v>
      </c>
      <c r="W29" s="43">
        <f t="shared" si="8"/>
        <v>739</v>
      </c>
      <c r="X29" s="10"/>
    </row>
    <row r="30" spans="1:24" s="25" customFormat="1" ht="17.25" customHeight="1" thickBot="1">
      <c r="A30" s="10"/>
      <c r="B30" s="38" t="s">
        <v>31</v>
      </c>
      <c r="C30" s="29">
        <f aca="true" t="shared" si="10" ref="C30:P30">C26+C29</f>
        <v>1732</v>
      </c>
      <c r="D30" s="29">
        <f t="shared" si="10"/>
        <v>406</v>
      </c>
      <c r="E30" s="29">
        <f t="shared" si="10"/>
        <v>425</v>
      </c>
      <c r="F30" s="29">
        <f t="shared" si="10"/>
        <v>448</v>
      </c>
      <c r="G30" s="29">
        <f t="shared" si="10"/>
        <v>516</v>
      </c>
      <c r="H30" s="29">
        <f t="shared" si="10"/>
        <v>1795</v>
      </c>
      <c r="I30" s="29">
        <f t="shared" si="10"/>
        <v>520</v>
      </c>
      <c r="J30" s="29">
        <f t="shared" si="10"/>
        <v>649</v>
      </c>
      <c r="K30" s="29">
        <f t="shared" si="10"/>
        <v>535</v>
      </c>
      <c r="L30" s="29">
        <f t="shared" si="10"/>
        <v>648</v>
      </c>
      <c r="M30" s="29">
        <f t="shared" si="10"/>
        <v>1872</v>
      </c>
      <c r="N30" s="29">
        <f t="shared" si="10"/>
        <v>419</v>
      </c>
      <c r="O30" s="29">
        <f t="shared" si="10"/>
        <v>443</v>
      </c>
      <c r="P30" s="29">
        <f t="shared" si="10"/>
        <v>443</v>
      </c>
      <c r="Q30" s="29">
        <f>Q26+Q29</f>
        <v>513</v>
      </c>
      <c r="R30" s="29">
        <f t="shared" si="7"/>
        <v>1818</v>
      </c>
      <c r="S30" s="29">
        <f>S26+S29</f>
        <v>446</v>
      </c>
      <c r="T30" s="29">
        <f>T26+T29</f>
        <v>478</v>
      </c>
      <c r="U30" s="29">
        <f>U26+U29</f>
        <v>432</v>
      </c>
      <c r="V30" s="29">
        <f>V26+V29</f>
        <v>267</v>
      </c>
      <c r="W30" s="29">
        <f t="shared" si="8"/>
        <v>1623</v>
      </c>
      <c r="X30" s="10"/>
    </row>
    <row r="31" spans="1:24" s="25" customFormat="1" ht="17.25" customHeight="1" thickBot="1">
      <c r="A31" s="10"/>
      <c r="B31" s="60" t="s">
        <v>179</v>
      </c>
      <c r="C31" s="29">
        <f aca="true" t="shared" si="11" ref="C31:P31">C24-C25-C30</f>
        <v>816</v>
      </c>
      <c r="D31" s="29">
        <f t="shared" si="11"/>
        <v>208</v>
      </c>
      <c r="E31" s="29">
        <f t="shared" si="11"/>
        <v>357</v>
      </c>
      <c r="F31" s="29">
        <f t="shared" si="11"/>
        <v>200</v>
      </c>
      <c r="G31" s="29">
        <f t="shared" si="11"/>
        <v>241</v>
      </c>
      <c r="H31" s="29">
        <f t="shared" si="11"/>
        <v>1006</v>
      </c>
      <c r="I31" s="29">
        <f t="shared" si="11"/>
        <v>234</v>
      </c>
      <c r="J31" s="29">
        <f t="shared" si="11"/>
        <v>27</v>
      </c>
      <c r="K31" s="29">
        <f t="shared" si="11"/>
        <v>158</v>
      </c>
      <c r="L31" s="29">
        <f t="shared" si="11"/>
        <v>89</v>
      </c>
      <c r="M31" s="29">
        <f t="shared" si="11"/>
        <v>374</v>
      </c>
      <c r="N31" s="29">
        <f t="shared" si="11"/>
        <v>208</v>
      </c>
      <c r="O31" s="29">
        <f t="shared" si="11"/>
        <v>260</v>
      </c>
      <c r="P31" s="29">
        <f t="shared" si="11"/>
        <v>31</v>
      </c>
      <c r="Q31" s="29">
        <f>Q24-Q25-Q30</f>
        <v>-302</v>
      </c>
      <c r="R31" s="29">
        <f t="shared" si="7"/>
        <v>197</v>
      </c>
      <c r="S31" s="29">
        <f>S24-S25-S30</f>
        <v>-506</v>
      </c>
      <c r="T31" s="29">
        <f>T24-T25-T30</f>
        <v>147</v>
      </c>
      <c r="U31" s="29">
        <f>U24-U25-U30</f>
        <v>-98</v>
      </c>
      <c r="V31" s="29">
        <f>V24-V25-V30</f>
        <v>-670</v>
      </c>
      <c r="W31" s="29">
        <f t="shared" si="8"/>
        <v>-1127</v>
      </c>
      <c r="X31" s="10"/>
    </row>
    <row r="32" spans="1:24" ht="17.25" customHeight="1">
      <c r="A32" s="10"/>
      <c r="B32" s="14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10"/>
    </row>
    <row r="33" spans="1:24" ht="17.25" customHeight="1">
      <c r="A33" s="10"/>
      <c r="B33" s="16" t="s">
        <v>102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10"/>
    </row>
    <row r="34" spans="1:24" ht="17.25" customHeight="1">
      <c r="A34" s="10"/>
      <c r="B34" s="33" t="s">
        <v>68</v>
      </c>
      <c r="C34" s="35">
        <f aca="true" t="shared" si="12" ref="C34:M34">+C26/C24*100</f>
        <v>37.2</v>
      </c>
      <c r="D34" s="35">
        <f t="shared" si="12"/>
        <v>36.6</v>
      </c>
      <c r="E34" s="35">
        <f t="shared" si="12"/>
        <v>27.7</v>
      </c>
      <c r="F34" s="35">
        <f t="shared" si="12"/>
        <v>39</v>
      </c>
      <c r="G34" s="35">
        <f t="shared" si="12"/>
        <v>33.3</v>
      </c>
      <c r="H34" s="35">
        <f t="shared" si="12"/>
        <v>33.8</v>
      </c>
      <c r="I34" s="35">
        <f t="shared" si="12"/>
        <v>34.5</v>
      </c>
      <c r="J34" s="35">
        <f t="shared" si="12"/>
        <v>37.8</v>
      </c>
      <c r="K34" s="35">
        <f t="shared" si="12"/>
        <v>41.3</v>
      </c>
      <c r="L34" s="35">
        <f t="shared" si="12"/>
        <v>44.3</v>
      </c>
      <c r="M34" s="35">
        <f t="shared" si="12"/>
        <v>42.4</v>
      </c>
      <c r="N34" s="35">
        <f>+N26/N24*100</f>
        <v>42.4</v>
      </c>
      <c r="O34" s="35">
        <f>+O26/O24*100</f>
        <v>40.8</v>
      </c>
      <c r="P34" s="35">
        <f>+P26/P24*100</f>
        <v>53.8</v>
      </c>
      <c r="Q34" s="35">
        <f>+Q26/Q24*100</f>
        <v>130.2</v>
      </c>
      <c r="R34" s="35">
        <f>+R26/R24*100</f>
        <v>53.8</v>
      </c>
      <c r="S34" s="115">
        <v>0</v>
      </c>
      <c r="T34" s="35">
        <f>+T26/T24*100</f>
        <v>48.6</v>
      </c>
      <c r="U34" s="35">
        <f>+U26/U24*100</f>
        <v>78.7</v>
      </c>
      <c r="V34" s="115">
        <v>0</v>
      </c>
      <c r="W34" s="35">
        <f>+W26/W24*100</f>
        <v>178.2</v>
      </c>
      <c r="X34" s="10"/>
    </row>
    <row r="35" spans="1:24" ht="17.25" customHeight="1">
      <c r="A35" s="10"/>
      <c r="B35" s="41" t="s">
        <v>69</v>
      </c>
      <c r="C35" s="42">
        <f aca="true" t="shared" si="13" ref="C35:M35">+C29/C24*100</f>
        <v>30.8</v>
      </c>
      <c r="D35" s="42">
        <f t="shared" si="13"/>
        <v>29.5</v>
      </c>
      <c r="E35" s="42">
        <f t="shared" si="13"/>
        <v>26.6</v>
      </c>
      <c r="F35" s="42">
        <f t="shared" si="13"/>
        <v>30.1</v>
      </c>
      <c r="G35" s="42">
        <f t="shared" si="13"/>
        <v>34.9</v>
      </c>
      <c r="H35" s="42">
        <f t="shared" si="13"/>
        <v>30.3</v>
      </c>
      <c r="I35" s="42">
        <f t="shared" si="13"/>
        <v>34.3</v>
      </c>
      <c r="J35" s="42">
        <f t="shared" si="13"/>
        <v>58.4</v>
      </c>
      <c r="K35" s="42">
        <f t="shared" si="13"/>
        <v>36</v>
      </c>
      <c r="L35" s="42">
        <f t="shared" si="13"/>
        <v>43.5</v>
      </c>
      <c r="M35" s="42">
        <f t="shared" si="13"/>
        <v>40.9</v>
      </c>
      <c r="N35" s="42">
        <f>+N29/N24*100</f>
        <v>24.4</v>
      </c>
      <c r="O35" s="42">
        <f>+O29/O24*100</f>
        <v>22.2</v>
      </c>
      <c r="P35" s="42">
        <f>+P29/P24*100</f>
        <v>39.7</v>
      </c>
      <c r="Q35" s="42">
        <f>+Q29/Q24*100</f>
        <v>111.8</v>
      </c>
      <c r="R35" s="42">
        <f>+R29/R24*100</f>
        <v>36.4</v>
      </c>
      <c r="S35" s="168">
        <v>0</v>
      </c>
      <c r="T35" s="42">
        <f>+T29/T24*100</f>
        <v>27.8</v>
      </c>
      <c r="U35" s="42">
        <f>+U29/U24*100</f>
        <v>50.6</v>
      </c>
      <c r="V35" s="168">
        <v>0</v>
      </c>
      <c r="W35" s="42">
        <f>+W29/W24*100</f>
        <v>149</v>
      </c>
      <c r="X35" s="10"/>
    </row>
    <row r="36" spans="1:24" ht="17.25" customHeight="1">
      <c r="A36" s="10"/>
      <c r="B36" s="41" t="s">
        <v>70</v>
      </c>
      <c r="C36" s="42">
        <f aca="true" t="shared" si="14" ref="C36:M36">+C30/C24*100</f>
        <v>68</v>
      </c>
      <c r="D36" s="42">
        <f t="shared" si="14"/>
        <v>66.1</v>
      </c>
      <c r="E36" s="42">
        <f t="shared" si="14"/>
        <v>54.3</v>
      </c>
      <c r="F36" s="42">
        <f t="shared" si="14"/>
        <v>69.1</v>
      </c>
      <c r="G36" s="42">
        <f t="shared" si="14"/>
        <v>68.2</v>
      </c>
      <c r="H36" s="42">
        <f t="shared" si="14"/>
        <v>64.1</v>
      </c>
      <c r="I36" s="42">
        <f t="shared" si="14"/>
        <v>68.8</v>
      </c>
      <c r="J36" s="42">
        <f t="shared" si="14"/>
        <v>96.1</v>
      </c>
      <c r="K36" s="42">
        <f t="shared" si="14"/>
        <v>77.3</v>
      </c>
      <c r="L36" s="42">
        <f t="shared" si="14"/>
        <v>87.8</v>
      </c>
      <c r="M36" s="42">
        <f t="shared" si="14"/>
        <v>83.3</v>
      </c>
      <c r="N36" s="42">
        <f>+N30/N24*100</f>
        <v>66.8</v>
      </c>
      <c r="O36" s="42">
        <f>+O30/O24*100</f>
        <v>63</v>
      </c>
      <c r="P36" s="42">
        <f>+P30/P24*100</f>
        <v>93.5</v>
      </c>
      <c r="Q36" s="42">
        <f>+Q30/Q24*100</f>
        <v>242</v>
      </c>
      <c r="R36" s="42">
        <f>+R30/R24*100</f>
        <v>90.2</v>
      </c>
      <c r="S36" s="168">
        <v>0</v>
      </c>
      <c r="T36" s="42">
        <f>+T30/T24*100</f>
        <v>76.5</v>
      </c>
      <c r="U36" s="42">
        <f>+U30/U24*100</f>
        <v>129.3</v>
      </c>
      <c r="V36" s="168">
        <v>0</v>
      </c>
      <c r="W36" s="42">
        <f>+W30/W24*100</f>
        <v>327.2</v>
      </c>
      <c r="X36" s="10"/>
    </row>
    <row r="37" spans="1:24" ht="17.25" customHeight="1" thickBot="1">
      <c r="A37" s="10"/>
      <c r="B37" s="68" t="s">
        <v>71</v>
      </c>
      <c r="C37" s="69">
        <f aca="true" t="shared" si="15" ref="C37:M37">+C31/C24*100</f>
        <v>32</v>
      </c>
      <c r="D37" s="69">
        <f t="shared" si="15"/>
        <v>33.9</v>
      </c>
      <c r="E37" s="69">
        <f t="shared" si="15"/>
        <v>45.7</v>
      </c>
      <c r="F37" s="69">
        <f t="shared" si="15"/>
        <v>30.9</v>
      </c>
      <c r="G37" s="69">
        <f t="shared" si="15"/>
        <v>31.8</v>
      </c>
      <c r="H37" s="69">
        <f t="shared" si="15"/>
        <v>35.9</v>
      </c>
      <c r="I37" s="69">
        <f t="shared" si="15"/>
        <v>31</v>
      </c>
      <c r="J37" s="69">
        <f t="shared" si="15"/>
        <v>4</v>
      </c>
      <c r="K37" s="69">
        <f t="shared" si="15"/>
        <v>22.8</v>
      </c>
      <c r="L37" s="69">
        <f t="shared" si="15"/>
        <v>12.1</v>
      </c>
      <c r="M37" s="69">
        <f t="shared" si="15"/>
        <v>16.6</v>
      </c>
      <c r="N37" s="69">
        <f>+N31/N24*100</f>
        <v>33.2</v>
      </c>
      <c r="O37" s="69">
        <f>+O31/O24*100</f>
        <v>37</v>
      </c>
      <c r="P37" s="69">
        <f>+P31/P24*100</f>
        <v>6.5</v>
      </c>
      <c r="Q37" s="69">
        <f>+Q31/Q24*100</f>
        <v>-142.5</v>
      </c>
      <c r="R37" s="69">
        <f>+R31/R24*100</f>
        <v>9.8</v>
      </c>
      <c r="S37" s="169">
        <v>0</v>
      </c>
      <c r="T37" s="69">
        <f>+T31/T24*100</f>
        <v>23.5</v>
      </c>
      <c r="U37" s="69">
        <f>+U31/U24*100</f>
        <v>-29.3</v>
      </c>
      <c r="V37" s="169">
        <v>0</v>
      </c>
      <c r="W37" s="69">
        <f>+W31/W24*100</f>
        <v>-227.2</v>
      </c>
      <c r="X37" s="10"/>
    </row>
    <row r="38" spans="1:24" ht="17.25" customHeight="1">
      <c r="A38" s="10"/>
      <c r="B38" s="14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10"/>
    </row>
    <row r="39" spans="1:24" ht="17.25" customHeight="1">
      <c r="A39" s="10"/>
      <c r="B39" s="16" t="s">
        <v>93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10"/>
    </row>
    <row r="40" spans="1:24" ht="26.25" thickBot="1">
      <c r="A40" s="10"/>
      <c r="B40" s="192" t="s">
        <v>162</v>
      </c>
      <c r="C40" s="82">
        <v>1057</v>
      </c>
      <c r="D40" s="82">
        <v>1044</v>
      </c>
      <c r="E40" s="82">
        <v>1157</v>
      </c>
      <c r="F40" s="82">
        <v>1302</v>
      </c>
      <c r="G40" s="82">
        <v>1415</v>
      </c>
      <c r="H40" s="82">
        <v>1224</v>
      </c>
      <c r="I40" s="70">
        <v>1509</v>
      </c>
      <c r="J40" s="70">
        <v>1609</v>
      </c>
      <c r="K40" s="70">
        <v>1773</v>
      </c>
      <c r="L40" s="70">
        <v>1955</v>
      </c>
      <c r="M40" s="70">
        <v>1712</v>
      </c>
      <c r="N40" s="70">
        <v>2054</v>
      </c>
      <c r="O40" s="82">
        <v>2196</v>
      </c>
      <c r="P40" s="82">
        <v>2226</v>
      </c>
      <c r="Q40" s="82">
        <v>2268</v>
      </c>
      <c r="R40" s="82">
        <v>2185</v>
      </c>
      <c r="S40" s="70">
        <v>2293</v>
      </c>
      <c r="T40" s="70">
        <v>2294</v>
      </c>
      <c r="U40" s="70">
        <v>2628</v>
      </c>
      <c r="V40" s="70">
        <v>2697</v>
      </c>
      <c r="W40" s="82">
        <v>2469</v>
      </c>
      <c r="X40" s="10"/>
    </row>
    <row r="41" spans="1:24" ht="26.25" thickBot="1">
      <c r="A41" s="57"/>
      <c r="B41" s="192" t="s">
        <v>161</v>
      </c>
      <c r="C41" s="83">
        <v>83.7</v>
      </c>
      <c r="D41" s="83">
        <v>87</v>
      </c>
      <c r="E41" s="83">
        <v>130.3</v>
      </c>
      <c r="F41" s="83">
        <v>68.8</v>
      </c>
      <c r="G41" s="83">
        <v>75.8</v>
      </c>
      <c r="H41" s="83">
        <v>89.5</v>
      </c>
      <c r="I41" s="69">
        <v>69.2</v>
      </c>
      <c r="J41" s="69">
        <v>13.7</v>
      </c>
      <c r="K41" s="69">
        <v>41.9</v>
      </c>
      <c r="L41" s="69">
        <v>23.8</v>
      </c>
      <c r="M41" s="69">
        <v>28.3</v>
      </c>
      <c r="N41" s="69">
        <v>43.1</v>
      </c>
      <c r="O41" s="69">
        <v>49.9</v>
      </c>
      <c r="P41" s="69">
        <v>8</v>
      </c>
      <c r="Q41" s="69">
        <v>-51.1</v>
      </c>
      <c r="R41" s="69">
        <v>11.5</v>
      </c>
      <c r="S41" s="69">
        <v>-86.3</v>
      </c>
      <c r="T41" s="69">
        <v>27.4</v>
      </c>
      <c r="U41" s="69">
        <v>-13.1</v>
      </c>
      <c r="V41" s="69">
        <v>-97.9</v>
      </c>
      <c r="W41" s="69">
        <v>-43.9</v>
      </c>
      <c r="X41" s="57"/>
    </row>
    <row r="42" spans="1:24" ht="17.25" customHeight="1">
      <c r="A42" s="10"/>
      <c r="B42" s="48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10"/>
    </row>
    <row r="43" spans="1:24" ht="17.25" customHeight="1">
      <c r="A43" s="10"/>
      <c r="B43" s="16" t="s">
        <v>7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10"/>
    </row>
    <row r="44" spans="1:24" ht="39" customHeight="1" thickBot="1">
      <c r="A44" s="10"/>
      <c r="B44" s="60" t="s">
        <v>182</v>
      </c>
      <c r="C44" s="29">
        <v>43</v>
      </c>
      <c r="D44" s="29">
        <v>45</v>
      </c>
      <c r="E44" s="29">
        <v>41</v>
      </c>
      <c r="F44" s="29">
        <v>39</v>
      </c>
      <c r="G44" s="29">
        <v>39</v>
      </c>
      <c r="H44" s="29">
        <v>41</v>
      </c>
      <c r="I44" s="29">
        <v>36</v>
      </c>
      <c r="J44" s="29">
        <v>37</v>
      </c>
      <c r="K44" s="29">
        <v>38</v>
      </c>
      <c r="L44" s="29">
        <v>39</v>
      </c>
      <c r="M44" s="29">
        <v>32</v>
      </c>
      <c r="N44" s="29">
        <v>33</v>
      </c>
      <c r="O44" s="29">
        <v>32</v>
      </c>
      <c r="P44" s="29">
        <v>26</v>
      </c>
      <c r="Q44" s="29">
        <v>-6</v>
      </c>
      <c r="R44" s="29">
        <v>21</v>
      </c>
      <c r="S44" s="29">
        <v>-3</v>
      </c>
      <c r="T44" s="29">
        <v>43</v>
      </c>
      <c r="U44" s="29">
        <v>34</v>
      </c>
      <c r="V44" s="29">
        <v>17</v>
      </c>
      <c r="W44" s="29">
        <v>23</v>
      </c>
      <c r="X44" s="10"/>
    </row>
    <row r="45" spans="1:24" ht="27.75" customHeight="1">
      <c r="A45" s="10"/>
      <c r="B45" s="86" t="s">
        <v>167</v>
      </c>
      <c r="C45" s="87">
        <v>12</v>
      </c>
      <c r="D45" s="87">
        <v>7</v>
      </c>
      <c r="E45" s="87">
        <v>22</v>
      </c>
      <c r="F45" s="87">
        <v>10</v>
      </c>
      <c r="G45" s="87">
        <v>15</v>
      </c>
      <c r="H45" s="87">
        <v>14</v>
      </c>
      <c r="I45" s="17">
        <v>14</v>
      </c>
      <c r="J45" s="87">
        <v>7</v>
      </c>
      <c r="K45" s="87">
        <v>5</v>
      </c>
      <c r="L45" s="87">
        <v>5</v>
      </c>
      <c r="M45" s="87">
        <v>9</v>
      </c>
      <c r="N45" s="87">
        <v>8</v>
      </c>
      <c r="O45" s="87">
        <v>12</v>
      </c>
      <c r="P45" s="87">
        <v>3</v>
      </c>
      <c r="Q45" s="87">
        <v>20</v>
      </c>
      <c r="R45" s="87">
        <v>11</v>
      </c>
      <c r="S45" s="87">
        <v>-1</v>
      </c>
      <c r="T45" s="87">
        <v>4</v>
      </c>
      <c r="U45" s="87">
        <v>-8</v>
      </c>
      <c r="V45" s="87">
        <v>-53</v>
      </c>
      <c r="W45" s="87">
        <v>-13</v>
      </c>
      <c r="X45" s="10"/>
    </row>
    <row r="46" spans="1:24" ht="17.25" customHeight="1" thickBot="1">
      <c r="A46" s="10"/>
      <c r="B46" s="38" t="s">
        <v>8</v>
      </c>
      <c r="C46" s="29">
        <f aca="true" t="shared" si="16" ref="C46:L46">SUM(C44:C45)</f>
        <v>55</v>
      </c>
      <c r="D46" s="29">
        <f t="shared" si="16"/>
        <v>52</v>
      </c>
      <c r="E46" s="29">
        <f t="shared" si="16"/>
        <v>63</v>
      </c>
      <c r="F46" s="29">
        <f t="shared" si="16"/>
        <v>49</v>
      </c>
      <c r="G46" s="29">
        <f t="shared" si="16"/>
        <v>54</v>
      </c>
      <c r="H46" s="29">
        <f t="shared" si="16"/>
        <v>55</v>
      </c>
      <c r="I46" s="29">
        <f t="shared" si="16"/>
        <v>50</v>
      </c>
      <c r="J46" s="29">
        <f t="shared" si="16"/>
        <v>44</v>
      </c>
      <c r="K46" s="29">
        <f t="shared" si="16"/>
        <v>43</v>
      </c>
      <c r="L46" s="29">
        <f t="shared" si="16"/>
        <v>44</v>
      </c>
      <c r="M46" s="29">
        <f>SUM(M44:M45)</f>
        <v>41</v>
      </c>
      <c r="N46" s="29">
        <f aca="true" t="shared" si="17" ref="N46:W46">SUM(N44:N45)</f>
        <v>41</v>
      </c>
      <c r="O46" s="29">
        <f t="shared" si="17"/>
        <v>44</v>
      </c>
      <c r="P46" s="29">
        <f t="shared" si="17"/>
        <v>29</v>
      </c>
      <c r="Q46" s="29">
        <f t="shared" si="17"/>
        <v>14</v>
      </c>
      <c r="R46" s="29">
        <f t="shared" si="17"/>
        <v>32</v>
      </c>
      <c r="S46" s="29">
        <f t="shared" si="17"/>
        <v>-4</v>
      </c>
      <c r="T46" s="29">
        <f t="shared" si="17"/>
        <v>47</v>
      </c>
      <c r="U46" s="29">
        <f t="shared" si="17"/>
        <v>26</v>
      </c>
      <c r="V46" s="29">
        <f t="shared" si="17"/>
        <v>-36</v>
      </c>
      <c r="W46" s="29">
        <f t="shared" si="17"/>
        <v>10</v>
      </c>
      <c r="X46" s="10"/>
    </row>
    <row r="47" spans="1:24" ht="17.25" customHeight="1">
      <c r="A47" s="10"/>
      <c r="B47" s="48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10"/>
    </row>
    <row r="48" spans="1:24" ht="17.25" customHeight="1" thickBot="1">
      <c r="A48" s="10"/>
      <c r="B48" s="38" t="s">
        <v>100</v>
      </c>
      <c r="C48" s="29">
        <v>18</v>
      </c>
      <c r="D48" s="29">
        <v>18</v>
      </c>
      <c r="E48" s="29">
        <v>29</v>
      </c>
      <c r="F48" s="29">
        <v>15</v>
      </c>
      <c r="G48" s="29">
        <v>17</v>
      </c>
      <c r="H48" s="29">
        <v>20</v>
      </c>
      <c r="I48" s="29">
        <v>15</v>
      </c>
      <c r="J48" s="29">
        <v>2</v>
      </c>
      <c r="K48" s="29">
        <v>10</v>
      </c>
      <c r="L48" s="29">
        <v>5</v>
      </c>
      <c r="M48" s="29">
        <v>7</v>
      </c>
      <c r="N48" s="29">
        <v>14</v>
      </c>
      <c r="O48" s="29">
        <v>16</v>
      </c>
      <c r="P48" s="29">
        <v>2</v>
      </c>
      <c r="Q48" s="29">
        <v>-20</v>
      </c>
      <c r="R48" s="29">
        <v>3</v>
      </c>
      <c r="S48" s="29">
        <v>-36</v>
      </c>
      <c r="T48" s="29">
        <v>11</v>
      </c>
      <c r="U48" s="29">
        <v>-8</v>
      </c>
      <c r="V48" s="29">
        <v>-59</v>
      </c>
      <c r="W48" s="29">
        <v>-22</v>
      </c>
      <c r="X48" s="10"/>
    </row>
    <row r="49" spans="1:24" ht="17.25" customHeight="1">
      <c r="A49" s="10"/>
      <c r="B49" s="14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10"/>
    </row>
    <row r="50" spans="1:24" ht="17.25" customHeight="1">
      <c r="A50" s="10"/>
      <c r="B50" s="16" t="s">
        <v>74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10"/>
    </row>
    <row r="51" spans="1:24" ht="17.25" customHeight="1">
      <c r="A51" s="10"/>
      <c r="B51" s="41" t="s">
        <v>75</v>
      </c>
      <c r="C51" s="43">
        <v>19241</v>
      </c>
      <c r="D51" s="120"/>
      <c r="E51" s="120"/>
      <c r="F51" s="120"/>
      <c r="G51" s="43">
        <v>21572</v>
      </c>
      <c r="H51" s="43">
        <v>21572</v>
      </c>
      <c r="I51" s="43">
        <v>21319</v>
      </c>
      <c r="J51" s="43">
        <v>18767</v>
      </c>
      <c r="K51" s="43">
        <v>19601</v>
      </c>
      <c r="L51" s="43">
        <v>20448</v>
      </c>
      <c r="M51" s="43">
        <v>20448</v>
      </c>
      <c r="N51" s="43">
        <v>23016</v>
      </c>
      <c r="O51" s="43">
        <v>23929</v>
      </c>
      <c r="P51" s="43">
        <v>32457</v>
      </c>
      <c r="Q51" s="43">
        <v>27784</v>
      </c>
      <c r="R51" s="43">
        <f>+Q51</f>
        <v>27784</v>
      </c>
      <c r="S51" s="43">
        <v>26673</v>
      </c>
      <c r="T51" s="43">
        <v>24834</v>
      </c>
      <c r="U51" s="43">
        <v>24210</v>
      </c>
      <c r="V51" s="43">
        <v>21580</v>
      </c>
      <c r="W51" s="43">
        <f>+V51</f>
        <v>21580</v>
      </c>
      <c r="X51" s="10"/>
    </row>
    <row r="52" spans="1:24" ht="17.25" customHeight="1" thickBot="1">
      <c r="A52" s="10"/>
      <c r="B52" s="68" t="s">
        <v>77</v>
      </c>
      <c r="C52" s="125"/>
      <c r="D52" s="125"/>
      <c r="E52" s="125"/>
      <c r="F52" s="125"/>
      <c r="G52" s="70">
        <v>2567</v>
      </c>
      <c r="H52" s="70">
        <v>2567</v>
      </c>
      <c r="I52" s="70">
        <v>2555</v>
      </c>
      <c r="J52" s="70">
        <v>2414</v>
      </c>
      <c r="K52" s="70">
        <v>2473</v>
      </c>
      <c r="L52" s="70">
        <v>2423</v>
      </c>
      <c r="M52" s="70">
        <v>2423</v>
      </c>
      <c r="N52" s="70">
        <v>2422</v>
      </c>
      <c r="O52" s="70">
        <v>2439</v>
      </c>
      <c r="P52" s="70">
        <v>2332</v>
      </c>
      <c r="Q52" s="70">
        <v>2442</v>
      </c>
      <c r="R52" s="70">
        <f>+Q52</f>
        <v>2442</v>
      </c>
      <c r="S52" s="70">
        <v>2063</v>
      </c>
      <c r="T52" s="70">
        <v>2116</v>
      </c>
      <c r="U52" s="70">
        <v>2412</v>
      </c>
      <c r="V52" s="70">
        <v>1593</v>
      </c>
      <c r="W52" s="70">
        <f>+V52</f>
        <v>1593</v>
      </c>
      <c r="X52" s="10"/>
    </row>
    <row r="53" spans="1:24" ht="17.25" customHeight="1">
      <c r="A53" s="10"/>
      <c r="B53" s="14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10"/>
    </row>
    <row r="54" spans="1:24" ht="17.25" customHeight="1">
      <c r="A54" s="10"/>
      <c r="B54" s="16" t="s">
        <v>94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10"/>
    </row>
    <row r="55" spans="1:24" ht="17.25" customHeight="1" thickBot="1">
      <c r="A55" s="10"/>
      <c r="B55" s="46" t="s">
        <v>95</v>
      </c>
      <c r="C55" s="134"/>
      <c r="D55" s="134"/>
      <c r="E55" s="134"/>
      <c r="F55" s="134"/>
      <c r="G55" s="134"/>
      <c r="H55" s="134"/>
      <c r="I55" s="49">
        <v>3300</v>
      </c>
      <c r="J55" s="49">
        <v>3400</v>
      </c>
      <c r="K55" s="49">
        <v>3500</v>
      </c>
      <c r="L55" s="49">
        <v>3400</v>
      </c>
      <c r="M55" s="49">
        <v>3400</v>
      </c>
      <c r="N55" s="49">
        <v>3300</v>
      </c>
      <c r="O55" s="49">
        <v>3300</v>
      </c>
      <c r="P55" s="49">
        <v>3400</v>
      </c>
      <c r="Q55" s="49">
        <v>3600</v>
      </c>
      <c r="R55" s="49">
        <f>+Q55</f>
        <v>3600</v>
      </c>
      <c r="S55" s="49">
        <v>3600</v>
      </c>
      <c r="T55" s="49">
        <v>3700</v>
      </c>
      <c r="U55" s="49">
        <v>3600</v>
      </c>
      <c r="V55" s="49">
        <v>3000</v>
      </c>
      <c r="W55" s="49">
        <f>+V55</f>
        <v>3000</v>
      </c>
      <c r="X55" s="10"/>
    </row>
    <row r="56" spans="1:24" s="25" customFormat="1" ht="17.25" customHeight="1" thickTop="1">
      <c r="A56" s="10"/>
      <c r="B56" s="48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10"/>
    </row>
    <row r="57" spans="1:24" ht="27" customHeight="1" thickBot="1">
      <c r="A57" s="10"/>
      <c r="B57" s="12" t="s">
        <v>48</v>
      </c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10"/>
    </row>
    <row r="58" spans="1:24" ht="17.25" customHeight="1" thickTop="1">
      <c r="A58" s="10"/>
      <c r="B58" s="14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10"/>
    </row>
    <row r="59" spans="1:24" ht="13.5" customHeight="1">
      <c r="A59" s="10"/>
      <c r="B59" s="16" t="s">
        <v>49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10"/>
    </row>
    <row r="60" spans="1:24" s="25" customFormat="1" ht="17.25" customHeight="1">
      <c r="A60" s="10"/>
      <c r="B60" s="18" t="s">
        <v>58</v>
      </c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247">
        <v>26.1</v>
      </c>
      <c r="N60" s="247">
        <v>26.7</v>
      </c>
      <c r="O60" s="247">
        <v>30.4</v>
      </c>
      <c r="P60" s="247">
        <v>30.1</v>
      </c>
      <c r="Q60" s="247">
        <v>32.5</v>
      </c>
      <c r="R60" s="247">
        <f>+Q60</f>
        <v>32.5</v>
      </c>
      <c r="S60" s="247">
        <v>28.9</v>
      </c>
      <c r="T60" s="247">
        <v>32.5</v>
      </c>
      <c r="U60" s="247">
        <v>41</v>
      </c>
      <c r="V60" s="247">
        <v>37.2</v>
      </c>
      <c r="W60" s="247">
        <f>+V60</f>
        <v>37.2</v>
      </c>
      <c r="X60" s="10"/>
    </row>
    <row r="61" spans="1:24" s="25" customFormat="1" ht="17.25" customHeight="1">
      <c r="A61" s="10"/>
      <c r="B61" s="21" t="s">
        <v>120</v>
      </c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24">
        <v>30</v>
      </c>
      <c r="N61" s="24">
        <v>31.5</v>
      </c>
      <c r="O61" s="24">
        <v>33.9</v>
      </c>
      <c r="P61" s="24">
        <v>33.8</v>
      </c>
      <c r="Q61" s="24">
        <v>37.4</v>
      </c>
      <c r="R61" s="24">
        <f aca="true" t="shared" si="18" ref="R61:R73">+Q61</f>
        <v>37.4</v>
      </c>
      <c r="S61" s="24">
        <v>35.6</v>
      </c>
      <c r="T61" s="24">
        <v>37.3</v>
      </c>
      <c r="U61" s="24">
        <v>38</v>
      </c>
      <c r="V61" s="24">
        <v>34.4</v>
      </c>
      <c r="W61" s="24">
        <f aca="true" t="shared" si="19" ref="W61:W73">+V61</f>
        <v>34.4</v>
      </c>
      <c r="X61" s="10"/>
    </row>
    <row r="62" spans="1:24" s="25" customFormat="1" ht="17.25" customHeight="1">
      <c r="A62" s="10"/>
      <c r="B62" s="21" t="s">
        <v>126</v>
      </c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24">
        <v>18.3</v>
      </c>
      <c r="N62" s="24">
        <v>21.6</v>
      </c>
      <c r="O62" s="24">
        <v>27.5</v>
      </c>
      <c r="P62" s="24">
        <v>27</v>
      </c>
      <c r="Q62" s="24">
        <v>26.7</v>
      </c>
      <c r="R62" s="24">
        <f t="shared" si="18"/>
        <v>26.7</v>
      </c>
      <c r="S62" s="24">
        <v>17.7</v>
      </c>
      <c r="T62" s="24">
        <v>19.9</v>
      </c>
      <c r="U62" s="24">
        <v>16.9</v>
      </c>
      <c r="V62" s="24">
        <v>11.4</v>
      </c>
      <c r="W62" s="24">
        <f t="shared" si="19"/>
        <v>11.4</v>
      </c>
      <c r="X62" s="10"/>
    </row>
    <row r="63" spans="1:24" s="25" customFormat="1" ht="17.25" customHeight="1">
      <c r="A63" s="10"/>
      <c r="B63" s="21" t="s">
        <v>127</v>
      </c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24">
        <v>55.9</v>
      </c>
      <c r="N63" s="24">
        <v>61.2</v>
      </c>
      <c r="O63" s="24">
        <v>65.1</v>
      </c>
      <c r="P63" s="24">
        <v>63.5</v>
      </c>
      <c r="Q63" s="24">
        <v>63.3</v>
      </c>
      <c r="R63" s="24">
        <f t="shared" si="18"/>
        <v>63.3</v>
      </c>
      <c r="S63" s="24">
        <v>59.8</v>
      </c>
      <c r="T63" s="24">
        <v>64</v>
      </c>
      <c r="U63" s="24">
        <v>60.8</v>
      </c>
      <c r="V63" s="24">
        <v>54.3</v>
      </c>
      <c r="W63" s="24">
        <f t="shared" si="19"/>
        <v>54.3</v>
      </c>
      <c r="X63" s="10"/>
    </row>
    <row r="64" spans="1:24" s="25" customFormat="1" ht="17.25" customHeight="1">
      <c r="A64" s="10"/>
      <c r="B64" s="40" t="s">
        <v>10</v>
      </c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111">
        <v>7</v>
      </c>
      <c r="N64" s="111">
        <v>6.5</v>
      </c>
      <c r="O64" s="111">
        <v>5.2</v>
      </c>
      <c r="P64" s="111">
        <v>4.3</v>
      </c>
      <c r="Q64" s="111">
        <v>19.6</v>
      </c>
      <c r="R64" s="111">
        <f t="shared" si="18"/>
        <v>19.6</v>
      </c>
      <c r="S64" s="111">
        <v>17.4</v>
      </c>
      <c r="T64" s="111">
        <v>13.9</v>
      </c>
      <c r="U64" s="111">
        <v>13.3</v>
      </c>
      <c r="V64" s="111">
        <v>9</v>
      </c>
      <c r="W64" s="111">
        <f t="shared" si="19"/>
        <v>9</v>
      </c>
      <c r="X64" s="10"/>
    </row>
    <row r="65" spans="1:24" s="25" customFormat="1" ht="17.25" customHeight="1">
      <c r="A65" s="10"/>
      <c r="B65" s="48" t="s">
        <v>123</v>
      </c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27">
        <f>SUM(M60:M64)</f>
        <v>137.3</v>
      </c>
      <c r="N65" s="27">
        <f>SUM(N60:N64)</f>
        <v>147.5</v>
      </c>
      <c r="O65" s="27">
        <f>SUM(O60:O64)</f>
        <v>162.1</v>
      </c>
      <c r="P65" s="27">
        <f>SUM(P60:P64)</f>
        <v>158.7</v>
      </c>
      <c r="Q65" s="27">
        <f>SUM(Q60:Q64)</f>
        <v>179.5</v>
      </c>
      <c r="R65" s="27">
        <f t="shared" si="18"/>
        <v>179.5</v>
      </c>
      <c r="S65" s="27">
        <f>SUM(S60:S64)</f>
        <v>159.4</v>
      </c>
      <c r="T65" s="27">
        <f>SUM(T60:T64)</f>
        <v>167.6</v>
      </c>
      <c r="U65" s="27">
        <f>SUM(U60:U64)</f>
        <v>170</v>
      </c>
      <c r="V65" s="27">
        <f>SUM(V60:V64)</f>
        <v>146.3</v>
      </c>
      <c r="W65" s="27">
        <f t="shared" si="19"/>
        <v>146.3</v>
      </c>
      <c r="X65" s="10"/>
    </row>
    <row r="66" spans="1:24" s="25" customFormat="1" ht="17.25" customHeight="1">
      <c r="A66" s="10"/>
      <c r="B66" s="33" t="s">
        <v>150</v>
      </c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35">
        <v>171.1</v>
      </c>
      <c r="N66" s="35">
        <v>173.8</v>
      </c>
      <c r="O66" s="35">
        <v>184.7</v>
      </c>
      <c r="P66" s="35">
        <v>184.8</v>
      </c>
      <c r="Q66" s="35">
        <v>184.9</v>
      </c>
      <c r="R66" s="35">
        <f t="shared" si="18"/>
        <v>184.9</v>
      </c>
      <c r="S66" s="35">
        <v>164.6</v>
      </c>
      <c r="T66" s="35">
        <v>163.7</v>
      </c>
      <c r="U66" s="35">
        <v>152.5</v>
      </c>
      <c r="V66" s="35">
        <v>126.7</v>
      </c>
      <c r="W66" s="35">
        <f t="shared" si="19"/>
        <v>126.7</v>
      </c>
      <c r="X66" s="10"/>
    </row>
    <row r="67" spans="1:24" s="25" customFormat="1" ht="17.25" customHeight="1">
      <c r="A67" s="10"/>
      <c r="B67" s="21" t="s">
        <v>125</v>
      </c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24">
        <v>21.3</v>
      </c>
      <c r="N67" s="24">
        <v>20.3</v>
      </c>
      <c r="O67" s="24">
        <v>16.9</v>
      </c>
      <c r="P67" s="24">
        <v>13.9</v>
      </c>
      <c r="Q67" s="24">
        <v>11</v>
      </c>
      <c r="R67" s="24">
        <f t="shared" si="18"/>
        <v>11</v>
      </c>
      <c r="S67" s="24">
        <v>8.1</v>
      </c>
      <c r="T67" s="24">
        <v>7.1</v>
      </c>
      <c r="U67" s="24">
        <v>6.2</v>
      </c>
      <c r="V67" s="24">
        <v>5.2</v>
      </c>
      <c r="W67" s="24">
        <f t="shared" si="19"/>
        <v>5.2</v>
      </c>
      <c r="X67" s="10"/>
    </row>
    <row r="68" spans="1:24" s="25" customFormat="1" ht="17.25" customHeight="1">
      <c r="A68" s="10"/>
      <c r="B68" s="21" t="s">
        <v>124</v>
      </c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24">
        <v>154.5</v>
      </c>
      <c r="N68" s="24">
        <v>174.2</v>
      </c>
      <c r="O68" s="24">
        <v>185.1</v>
      </c>
      <c r="P68" s="24">
        <v>154.1</v>
      </c>
      <c r="Q68" s="24">
        <v>117.4</v>
      </c>
      <c r="R68" s="24">
        <f t="shared" si="18"/>
        <v>117.4</v>
      </c>
      <c r="S68" s="24">
        <v>92.5</v>
      </c>
      <c r="T68" s="24">
        <v>91.1</v>
      </c>
      <c r="U68" s="24">
        <v>80.9</v>
      </c>
      <c r="V68" s="24">
        <v>63.7</v>
      </c>
      <c r="W68" s="24">
        <f t="shared" si="19"/>
        <v>63.7</v>
      </c>
      <c r="X68" s="10"/>
    </row>
    <row r="69" spans="1:24" s="25" customFormat="1" ht="17.25" customHeight="1">
      <c r="A69" s="10"/>
      <c r="B69" s="36" t="s">
        <v>10</v>
      </c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233">
        <v>103.3</v>
      </c>
      <c r="N69" s="233">
        <v>109.7</v>
      </c>
      <c r="O69" s="233">
        <v>111.3</v>
      </c>
      <c r="P69" s="233">
        <v>112.2</v>
      </c>
      <c r="Q69" s="233">
        <v>106.6</v>
      </c>
      <c r="R69" s="233">
        <f t="shared" si="18"/>
        <v>106.6</v>
      </c>
      <c r="S69" s="233">
        <v>92.8</v>
      </c>
      <c r="T69" s="233">
        <v>84.1</v>
      </c>
      <c r="U69" s="233">
        <v>81.6</v>
      </c>
      <c r="V69" s="233">
        <v>69.6</v>
      </c>
      <c r="W69" s="233">
        <f t="shared" si="19"/>
        <v>69.6</v>
      </c>
      <c r="X69" s="10"/>
    </row>
    <row r="70" spans="1:24" s="58" customFormat="1" ht="17.25" customHeight="1">
      <c r="A70" s="57"/>
      <c r="B70" s="145" t="s">
        <v>183</v>
      </c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85">
        <f>SUM(M66:M69)</f>
        <v>450.2</v>
      </c>
      <c r="N70" s="85">
        <f aca="true" t="shared" si="20" ref="N70:W70">SUM(N66:N69)</f>
        <v>478</v>
      </c>
      <c r="O70" s="85">
        <f t="shared" si="20"/>
        <v>498</v>
      </c>
      <c r="P70" s="85">
        <f t="shared" si="20"/>
        <v>465</v>
      </c>
      <c r="Q70" s="85">
        <f t="shared" si="20"/>
        <v>419.9</v>
      </c>
      <c r="R70" s="85">
        <f t="shared" si="20"/>
        <v>419.9</v>
      </c>
      <c r="S70" s="85">
        <f t="shared" si="20"/>
        <v>358</v>
      </c>
      <c r="T70" s="85">
        <f t="shared" si="20"/>
        <v>346</v>
      </c>
      <c r="U70" s="85">
        <f t="shared" si="20"/>
        <v>321.2</v>
      </c>
      <c r="V70" s="85">
        <f t="shared" si="20"/>
        <v>265.2</v>
      </c>
      <c r="W70" s="85">
        <f t="shared" si="20"/>
        <v>265.2</v>
      </c>
      <c r="X70" s="57"/>
    </row>
    <row r="71" spans="1:24" s="25" customFormat="1" ht="17.25" customHeight="1" thickBot="1">
      <c r="A71" s="10"/>
      <c r="B71" s="38" t="s">
        <v>0</v>
      </c>
      <c r="C71" s="72">
        <v>462.5</v>
      </c>
      <c r="D71" s="72">
        <v>480.6</v>
      </c>
      <c r="E71" s="72">
        <v>515.4</v>
      </c>
      <c r="F71" s="72">
        <v>533.3</v>
      </c>
      <c r="G71" s="72">
        <f>SUM(G72:G73)</f>
        <v>589.4</v>
      </c>
      <c r="H71" s="72">
        <f>+G71</f>
        <v>589.4</v>
      </c>
      <c r="I71" s="72">
        <f>SUM(I72:I73)</f>
        <v>619.6</v>
      </c>
      <c r="J71" s="72">
        <f>SUM(J72:J73)</f>
        <v>615.2</v>
      </c>
      <c r="K71" s="72">
        <f>SUM(K72:K73)</f>
        <v>659.6</v>
      </c>
      <c r="L71" s="72">
        <f>SUM(L72:L73)</f>
        <v>669.9</v>
      </c>
      <c r="M71" s="72">
        <f>IF((+M70++M65)='Assets under Management'!M10,(+M70++M65),"Error")</f>
        <v>587.5</v>
      </c>
      <c r="N71" s="72">
        <f>IF((+N70++N65)='Assets under Management'!N10,(+N70++N65),"Error")</f>
        <v>625.5</v>
      </c>
      <c r="O71" s="72">
        <f>IF((+O70++O65)='Assets under Management'!O10,(+O70++O65),"Error")</f>
        <v>660.1</v>
      </c>
      <c r="P71" s="72">
        <f>IF((+P70++P65)='Assets under Management'!P10,(+P70++P65),"Error")</f>
        <v>623.7</v>
      </c>
      <c r="Q71" s="72">
        <f>IF((+Q70++Q65)='Assets under Management'!Q10,(+Q70++Q65),"Error")</f>
        <v>599.4</v>
      </c>
      <c r="R71" s="72">
        <f>IF((+R70++R65)='Assets under Management'!R10,(+R70++R65),"Error")</f>
        <v>599.4</v>
      </c>
      <c r="S71" s="72">
        <f>IF((+S70++S65)='Assets under Management'!S10,(+S70++S65),"Error")</f>
        <v>517.4</v>
      </c>
      <c r="T71" s="72">
        <f>IF((+T70++T65)='Assets under Management'!T10,(+T70++T65),"Error")</f>
        <v>513.6</v>
      </c>
      <c r="U71" s="72">
        <f>IF((+U70++U65)='Assets under Management'!U10,(+U70++U65),"Error")</f>
        <v>491.2</v>
      </c>
      <c r="V71" s="72">
        <f>IF((+V70++V65)='Assets under Management'!V10,(+V70++V65),"Error")</f>
        <v>411.5</v>
      </c>
      <c r="W71" s="72">
        <f>IF((+W70++W65)='Assets under Management'!W10,(+W70++W65),"Error")</f>
        <v>411.5</v>
      </c>
      <c r="X71" s="10"/>
    </row>
    <row r="72" spans="1:24" s="25" customFormat="1" ht="17.25" customHeight="1">
      <c r="A72" s="10"/>
      <c r="B72" s="93" t="s">
        <v>128</v>
      </c>
      <c r="C72" s="128"/>
      <c r="D72" s="128"/>
      <c r="E72" s="128"/>
      <c r="F72" s="128"/>
      <c r="G72" s="160">
        <v>500.3</v>
      </c>
      <c r="H72" s="160">
        <f>+G72</f>
        <v>500.3</v>
      </c>
      <c r="I72" s="160">
        <v>527.9</v>
      </c>
      <c r="J72" s="160">
        <v>526.1</v>
      </c>
      <c r="K72" s="160">
        <v>566.4</v>
      </c>
      <c r="L72" s="160">
        <v>573.7</v>
      </c>
      <c r="M72" s="248">
        <v>491.3</v>
      </c>
      <c r="N72" s="248">
        <v>523.9</v>
      </c>
      <c r="O72" s="248">
        <v>556.7</v>
      </c>
      <c r="P72" s="248">
        <v>520.5</v>
      </c>
      <c r="Q72" s="248">
        <v>501.4</v>
      </c>
      <c r="R72" s="248">
        <f t="shared" si="18"/>
        <v>501.4</v>
      </c>
      <c r="S72" s="248">
        <v>437.9</v>
      </c>
      <c r="T72" s="248">
        <v>443.3</v>
      </c>
      <c r="U72" s="248">
        <v>421.4</v>
      </c>
      <c r="V72" s="248">
        <v>351.1</v>
      </c>
      <c r="W72" s="248">
        <f t="shared" si="19"/>
        <v>351.1</v>
      </c>
      <c r="X72" s="10"/>
    </row>
    <row r="73" spans="1:24" s="25" customFormat="1" ht="17.25" customHeight="1" thickBot="1">
      <c r="A73" s="10"/>
      <c r="B73" s="94" t="s">
        <v>129</v>
      </c>
      <c r="C73" s="129"/>
      <c r="D73" s="129"/>
      <c r="E73" s="129"/>
      <c r="F73" s="129"/>
      <c r="G73" s="161">
        <v>89.1</v>
      </c>
      <c r="H73" s="161">
        <f>+G73</f>
        <v>89.1</v>
      </c>
      <c r="I73" s="161">
        <v>91.7</v>
      </c>
      <c r="J73" s="161">
        <v>89.1</v>
      </c>
      <c r="K73" s="161">
        <v>93.2</v>
      </c>
      <c r="L73" s="161">
        <v>96.2</v>
      </c>
      <c r="M73" s="95">
        <v>96.2</v>
      </c>
      <c r="N73" s="95">
        <v>101.6</v>
      </c>
      <c r="O73" s="95">
        <v>103.4</v>
      </c>
      <c r="P73" s="95">
        <v>103.2</v>
      </c>
      <c r="Q73" s="95">
        <v>98</v>
      </c>
      <c r="R73" s="95">
        <f t="shared" si="18"/>
        <v>98</v>
      </c>
      <c r="S73" s="95">
        <v>79.5</v>
      </c>
      <c r="T73" s="95">
        <v>70.3</v>
      </c>
      <c r="U73" s="95">
        <v>69.8</v>
      </c>
      <c r="V73" s="95">
        <v>60.4</v>
      </c>
      <c r="W73" s="95">
        <f t="shared" si="19"/>
        <v>60.4</v>
      </c>
      <c r="X73" s="10"/>
    </row>
    <row r="74" spans="1:24" ht="17.25" customHeight="1">
      <c r="A74" s="10"/>
      <c r="B74" s="211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0"/>
    </row>
    <row r="75" spans="1:24" ht="17.25" customHeight="1">
      <c r="A75" s="10"/>
      <c r="B75" s="105" t="s">
        <v>130</v>
      </c>
      <c r="C75" s="210"/>
      <c r="D75" s="210"/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10"/>
      <c r="P75" s="210"/>
      <c r="Q75" s="210"/>
      <c r="R75" s="210"/>
      <c r="S75" s="210"/>
      <c r="T75" s="210"/>
      <c r="U75" s="210"/>
      <c r="V75" s="210"/>
      <c r="W75" s="210"/>
      <c r="X75" s="10"/>
    </row>
    <row r="76" spans="1:24" ht="17.25" customHeight="1">
      <c r="A76" s="10"/>
      <c r="B76" s="96" t="s">
        <v>131</v>
      </c>
      <c r="C76" s="130"/>
      <c r="D76" s="130"/>
      <c r="E76" s="130"/>
      <c r="F76" s="130"/>
      <c r="G76" s="130"/>
      <c r="H76" s="130"/>
      <c r="I76" s="162">
        <v>171.6</v>
      </c>
      <c r="J76" s="162">
        <v>174.2</v>
      </c>
      <c r="K76" s="162">
        <v>195.2</v>
      </c>
      <c r="L76" s="162">
        <v>193.1</v>
      </c>
      <c r="M76" s="162">
        <v>174.8</v>
      </c>
      <c r="N76" s="162">
        <v>200.9</v>
      </c>
      <c r="O76" s="162">
        <v>221.4</v>
      </c>
      <c r="P76" s="162">
        <v>191.9</v>
      </c>
      <c r="Q76" s="162">
        <v>161.2</v>
      </c>
      <c r="R76" s="162">
        <f>+Q76</f>
        <v>161.2</v>
      </c>
      <c r="S76" s="170">
        <v>125</v>
      </c>
      <c r="T76" s="162">
        <v>138.9</v>
      </c>
      <c r="U76" s="162">
        <v>140.4</v>
      </c>
      <c r="V76" s="162">
        <v>105.9</v>
      </c>
      <c r="W76" s="162">
        <f>+V76</f>
        <v>105.9</v>
      </c>
      <c r="X76" s="10"/>
    </row>
    <row r="77" spans="1:24" ht="17.25" customHeight="1">
      <c r="A77" s="10"/>
      <c r="B77" s="97" t="s">
        <v>132</v>
      </c>
      <c r="C77" s="131"/>
      <c r="D77" s="131"/>
      <c r="E77" s="131"/>
      <c r="F77" s="131"/>
      <c r="G77" s="131"/>
      <c r="H77" s="131"/>
      <c r="I77" s="163">
        <v>100.5</v>
      </c>
      <c r="J77" s="163">
        <v>101.4</v>
      </c>
      <c r="K77" s="163">
        <v>103.2</v>
      </c>
      <c r="L77" s="163">
        <v>106.6</v>
      </c>
      <c r="M77" s="163">
        <v>75.9</v>
      </c>
      <c r="N77" s="163">
        <v>74.4</v>
      </c>
      <c r="O77" s="170">
        <v>77</v>
      </c>
      <c r="P77" s="163">
        <v>74.1</v>
      </c>
      <c r="Q77" s="163">
        <v>74.9</v>
      </c>
      <c r="R77" s="163">
        <f>+Q77</f>
        <v>74.9</v>
      </c>
      <c r="S77" s="163">
        <v>68.7</v>
      </c>
      <c r="T77" s="170">
        <v>70</v>
      </c>
      <c r="U77" s="163">
        <v>64.2</v>
      </c>
      <c r="V77" s="163">
        <v>56.5</v>
      </c>
      <c r="W77" s="163">
        <f>+V77</f>
        <v>56.5</v>
      </c>
      <c r="X77" s="10"/>
    </row>
    <row r="78" spans="1:24" ht="17.25" customHeight="1">
      <c r="A78" s="10"/>
      <c r="B78" s="97" t="s">
        <v>133</v>
      </c>
      <c r="C78" s="131"/>
      <c r="D78" s="131"/>
      <c r="E78" s="131"/>
      <c r="F78" s="131"/>
      <c r="G78" s="131"/>
      <c r="H78" s="131"/>
      <c r="I78" s="163">
        <v>277.5</v>
      </c>
      <c r="J78" s="163">
        <v>274.2</v>
      </c>
      <c r="K78" s="163">
        <v>284.8</v>
      </c>
      <c r="L78" s="170">
        <v>291</v>
      </c>
      <c r="M78" s="170">
        <v>290.9</v>
      </c>
      <c r="N78" s="170">
        <v>304</v>
      </c>
      <c r="O78" s="170">
        <v>312.2</v>
      </c>
      <c r="P78" s="170">
        <v>305.8</v>
      </c>
      <c r="Q78" s="170">
        <v>297.9</v>
      </c>
      <c r="R78" s="170">
        <f>+Q78</f>
        <v>297.9</v>
      </c>
      <c r="S78" s="170">
        <v>267.9</v>
      </c>
      <c r="T78" s="170">
        <v>260.1</v>
      </c>
      <c r="U78" s="170">
        <v>252.6</v>
      </c>
      <c r="V78" s="170">
        <v>224.6</v>
      </c>
      <c r="W78" s="170">
        <f>+V78</f>
        <v>224.6</v>
      </c>
      <c r="X78" s="10"/>
    </row>
    <row r="79" spans="1:24" ht="17.25" customHeight="1">
      <c r="A79" s="10"/>
      <c r="B79" s="98" t="s">
        <v>10</v>
      </c>
      <c r="C79" s="132"/>
      <c r="D79" s="132"/>
      <c r="E79" s="132"/>
      <c r="F79" s="132"/>
      <c r="G79" s="132"/>
      <c r="H79" s="132"/>
      <c r="I79" s="164">
        <v>70</v>
      </c>
      <c r="J79" s="164">
        <v>65.4</v>
      </c>
      <c r="K79" s="164">
        <v>76.4</v>
      </c>
      <c r="L79" s="164">
        <v>79.2</v>
      </c>
      <c r="M79" s="164">
        <v>45.9</v>
      </c>
      <c r="N79" s="164">
        <v>46.2</v>
      </c>
      <c r="O79" s="164">
        <v>49.5</v>
      </c>
      <c r="P79" s="164">
        <v>51.9</v>
      </c>
      <c r="Q79" s="164">
        <v>65.4</v>
      </c>
      <c r="R79" s="164">
        <f>+Q79</f>
        <v>65.4</v>
      </c>
      <c r="S79" s="164">
        <v>55.8</v>
      </c>
      <c r="T79" s="164">
        <v>44.6</v>
      </c>
      <c r="U79" s="164">
        <v>34</v>
      </c>
      <c r="V79" s="164">
        <v>24.5</v>
      </c>
      <c r="W79" s="164">
        <f>+V79</f>
        <v>24.5</v>
      </c>
      <c r="X79" s="10"/>
    </row>
    <row r="80" spans="1:24" ht="17.25" customHeight="1" thickBot="1">
      <c r="A80" s="10"/>
      <c r="B80" s="28" t="s">
        <v>134</v>
      </c>
      <c r="C80" s="249">
        <f aca="true" t="shared" si="21" ref="C80:H80">+C71</f>
        <v>462.5</v>
      </c>
      <c r="D80" s="249">
        <f t="shared" si="21"/>
        <v>480.6</v>
      </c>
      <c r="E80" s="249">
        <f t="shared" si="21"/>
        <v>515.4</v>
      </c>
      <c r="F80" s="249">
        <f t="shared" si="21"/>
        <v>533.3</v>
      </c>
      <c r="G80" s="249">
        <f>+G71</f>
        <v>589.4</v>
      </c>
      <c r="H80" s="249">
        <f t="shared" si="21"/>
        <v>589.4</v>
      </c>
      <c r="I80" s="250">
        <f>IF((SUM(I76:I79))=I71,SUM(I76:I79),"Error")</f>
        <v>619.6</v>
      </c>
      <c r="J80" s="250">
        <f aca="true" t="shared" si="22" ref="J80:V80">IF((SUM(J76:J79))=J71,SUM(J76:J79),"Error")</f>
        <v>615.2</v>
      </c>
      <c r="K80" s="250">
        <f t="shared" si="22"/>
        <v>659.6</v>
      </c>
      <c r="L80" s="250">
        <f t="shared" si="22"/>
        <v>669.9</v>
      </c>
      <c r="M80" s="250">
        <f>IF((SUM(M76:M79))=M71,SUM(M76:M79),"Error")</f>
        <v>587.5</v>
      </c>
      <c r="N80" s="250">
        <f t="shared" si="22"/>
        <v>625.5</v>
      </c>
      <c r="O80" s="250">
        <f t="shared" si="22"/>
        <v>660.1</v>
      </c>
      <c r="P80" s="250">
        <f t="shared" si="22"/>
        <v>623.7</v>
      </c>
      <c r="Q80" s="250">
        <f t="shared" si="22"/>
        <v>599.4</v>
      </c>
      <c r="R80" s="250">
        <f>+Q80</f>
        <v>599.4</v>
      </c>
      <c r="S80" s="250">
        <f t="shared" si="22"/>
        <v>517.4</v>
      </c>
      <c r="T80" s="250">
        <f t="shared" si="22"/>
        <v>513.6</v>
      </c>
      <c r="U80" s="250">
        <f t="shared" si="22"/>
        <v>491.2</v>
      </c>
      <c r="V80" s="250">
        <f t="shared" si="22"/>
        <v>411.5</v>
      </c>
      <c r="W80" s="250">
        <f>+V80</f>
        <v>411.5</v>
      </c>
      <c r="X80" s="10"/>
    </row>
    <row r="81" spans="1:24" ht="17.25" customHeight="1">
      <c r="A81" s="10"/>
      <c r="B81" s="14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10"/>
    </row>
    <row r="82" spans="1:24" ht="12.75">
      <c r="A82" s="10"/>
      <c r="B82" s="16" t="s">
        <v>96</v>
      </c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10"/>
    </row>
    <row r="83" spans="1:24" ht="17.25" customHeight="1">
      <c r="A83" s="10"/>
      <c r="B83" s="41" t="s">
        <v>97</v>
      </c>
      <c r="C83" s="251">
        <f>+'Assets under Management'!C20</f>
        <v>0.7</v>
      </c>
      <c r="D83" s="251">
        <f>+'Assets under Management'!D20</f>
        <v>3.9</v>
      </c>
      <c r="E83" s="251">
        <f>+'Assets under Management'!E20</f>
        <v>11.4</v>
      </c>
      <c r="F83" s="251">
        <f>+'Assets under Management'!F20</f>
        <v>5.1</v>
      </c>
      <c r="G83" s="251">
        <f>+'Assets under Management'!G20</f>
        <v>-0.8</v>
      </c>
      <c r="H83" s="251">
        <f>+'Assets under Management'!H20</f>
        <v>19.6</v>
      </c>
      <c r="I83" s="251">
        <f>+'Assets under Management'!I20</f>
        <v>17</v>
      </c>
      <c r="J83" s="251">
        <f>+'Assets under Management'!J20</f>
        <v>15.5</v>
      </c>
      <c r="K83" s="251">
        <f>+'Assets under Management'!K20</f>
        <v>21.2</v>
      </c>
      <c r="L83" s="251">
        <f>+'Assets under Management'!L20</f>
        <v>-2.9</v>
      </c>
      <c r="M83" s="251">
        <f>+'Assets under Management'!M20</f>
        <v>43.8</v>
      </c>
      <c r="N83" s="251">
        <f>+'Assets under Management'!N20</f>
        <v>30.8</v>
      </c>
      <c r="O83" s="251">
        <f>+'Assets under Management'!O20</f>
        <v>17.6</v>
      </c>
      <c r="P83" s="251">
        <f>+'Assets under Management'!P20</f>
        <v>-23.3</v>
      </c>
      <c r="Q83" s="251">
        <f>+'Assets under Management'!Q20</f>
        <v>-28.7</v>
      </c>
      <c r="R83" s="251">
        <f>+'Assets under Management'!R20</f>
        <v>-3.6</v>
      </c>
      <c r="S83" s="251">
        <f>+'Assets under Management'!S20</f>
        <v>-21.2</v>
      </c>
      <c r="T83" s="251">
        <f>+'Assets under Management'!T20</f>
        <v>-6.6</v>
      </c>
      <c r="U83" s="251">
        <f>+'Assets under Management'!U20</f>
        <v>-14.4</v>
      </c>
      <c r="V83" s="251">
        <f>+'Assets under Management'!V20</f>
        <v>-21.1</v>
      </c>
      <c r="W83" s="251">
        <f>+'Assets under Management'!W20</f>
        <v>-63.3</v>
      </c>
      <c r="X83" s="10"/>
    </row>
    <row r="84" spans="1:24" ht="17.25" customHeight="1">
      <c r="A84" s="10"/>
      <c r="B84" s="44" t="s">
        <v>153</v>
      </c>
      <c r="C84" s="133"/>
      <c r="D84" s="133"/>
      <c r="E84" s="133"/>
      <c r="F84" s="133"/>
      <c r="G84" s="133"/>
      <c r="H84" s="133"/>
      <c r="I84" s="165">
        <v>13.1</v>
      </c>
      <c r="J84" s="165">
        <v>-12.9</v>
      </c>
      <c r="K84" s="165">
        <v>15.5</v>
      </c>
      <c r="L84" s="165">
        <v>14.9</v>
      </c>
      <c r="M84" s="252">
        <v>25.4</v>
      </c>
      <c r="N84" s="212">
        <v>7</v>
      </c>
      <c r="O84" s="212">
        <v>13.6</v>
      </c>
      <c r="P84" s="212">
        <v>-5.7</v>
      </c>
      <c r="Q84" s="212">
        <v>-3.5</v>
      </c>
      <c r="R84" s="252">
        <f>SUM(N84:Q84)</f>
        <v>11.4</v>
      </c>
      <c r="S84" s="212">
        <v>-31.3</v>
      </c>
      <c r="T84" s="212">
        <v>4.3</v>
      </c>
      <c r="U84" s="212">
        <v>-18.4</v>
      </c>
      <c r="V84" s="212">
        <v>-33.2</v>
      </c>
      <c r="W84" s="252">
        <f>SUM(S84:V84)</f>
        <v>-78.6</v>
      </c>
      <c r="X84" s="10"/>
    </row>
    <row r="85" spans="1:24" ht="17.25" customHeight="1">
      <c r="A85" s="10"/>
      <c r="B85" s="44" t="s">
        <v>135</v>
      </c>
      <c r="C85" s="133"/>
      <c r="D85" s="133"/>
      <c r="E85" s="133"/>
      <c r="F85" s="133"/>
      <c r="G85" s="133"/>
      <c r="H85" s="133"/>
      <c r="I85" s="165">
        <v>0.1</v>
      </c>
      <c r="J85" s="165">
        <v>-12.8</v>
      </c>
      <c r="K85" s="165">
        <v>7.8</v>
      </c>
      <c r="L85" s="165">
        <v>-2.3</v>
      </c>
      <c r="M85" s="252">
        <v>-7.5</v>
      </c>
      <c r="N85" s="212">
        <v>1.1</v>
      </c>
      <c r="O85" s="214">
        <v>3.4</v>
      </c>
      <c r="P85" s="214">
        <v>-6.5</v>
      </c>
      <c r="Q85" s="214">
        <v>-8.3</v>
      </c>
      <c r="R85" s="252">
        <f>SUM(N85:Q85)</f>
        <v>-10.3</v>
      </c>
      <c r="S85" s="212">
        <v>-29</v>
      </c>
      <c r="T85" s="214">
        <v>8.4</v>
      </c>
      <c r="U85" s="214">
        <v>12</v>
      </c>
      <c r="V85" s="214">
        <v>-14.9</v>
      </c>
      <c r="W85" s="252">
        <f>SUM(S85:V85)</f>
        <v>-23.5</v>
      </c>
      <c r="X85" s="10"/>
    </row>
    <row r="86" spans="1:24" ht="17.25" customHeight="1">
      <c r="A86" s="10"/>
      <c r="B86" s="36" t="s">
        <v>184</v>
      </c>
      <c r="C86" s="166"/>
      <c r="D86" s="166"/>
      <c r="E86" s="166"/>
      <c r="F86" s="166"/>
      <c r="G86" s="166"/>
      <c r="H86" s="166"/>
      <c r="I86" s="167">
        <v>0</v>
      </c>
      <c r="J86" s="167">
        <v>5.8</v>
      </c>
      <c r="K86" s="167">
        <v>-0.1</v>
      </c>
      <c r="L86" s="167">
        <v>0.6</v>
      </c>
      <c r="M86" s="253">
        <v>6.3</v>
      </c>
      <c r="N86" s="213">
        <v>-0.9</v>
      </c>
      <c r="O86" s="213">
        <v>0</v>
      </c>
      <c r="P86" s="213">
        <v>-0.9</v>
      </c>
      <c r="Q86" s="213">
        <v>16.2</v>
      </c>
      <c r="R86" s="253">
        <f>SUM(N86:Q86)</f>
        <v>14.4</v>
      </c>
      <c r="S86" s="213">
        <v>-0.5</v>
      </c>
      <c r="T86" s="213">
        <v>-9.9</v>
      </c>
      <c r="U86" s="213">
        <v>-1.6</v>
      </c>
      <c r="V86" s="213">
        <v>-10.5</v>
      </c>
      <c r="W86" s="253">
        <f>SUM(S86:V86)</f>
        <v>-22.5</v>
      </c>
      <c r="X86" s="10"/>
    </row>
    <row r="87" spans="1:24" ht="17.25" customHeight="1">
      <c r="A87" s="10"/>
      <c r="B87" s="44" t="s">
        <v>98</v>
      </c>
      <c r="C87" s="45">
        <v>7.1</v>
      </c>
      <c r="D87" s="45">
        <v>14.2</v>
      </c>
      <c r="E87" s="45">
        <v>23.4</v>
      </c>
      <c r="F87" s="45">
        <v>12.8</v>
      </c>
      <c r="G87" s="45">
        <v>56.9</v>
      </c>
      <c r="H87" s="45">
        <v>107.3</v>
      </c>
      <c r="I87" s="45">
        <f aca="true" t="shared" si="23" ref="I87:W87">SUM(I84:I86)</f>
        <v>13.2</v>
      </c>
      <c r="J87" s="45">
        <f t="shared" si="23"/>
        <v>-19.9</v>
      </c>
      <c r="K87" s="45">
        <f t="shared" si="23"/>
        <v>23.2</v>
      </c>
      <c r="L87" s="45">
        <f t="shared" si="23"/>
        <v>13.2</v>
      </c>
      <c r="M87" s="253">
        <f t="shared" si="23"/>
        <v>24.2</v>
      </c>
      <c r="N87" s="253">
        <f t="shared" si="23"/>
        <v>7.2</v>
      </c>
      <c r="O87" s="253">
        <f t="shared" si="23"/>
        <v>17</v>
      </c>
      <c r="P87" s="253">
        <f t="shared" si="23"/>
        <v>-13.1</v>
      </c>
      <c r="Q87" s="253">
        <f t="shared" si="23"/>
        <v>4.4</v>
      </c>
      <c r="R87" s="252">
        <f t="shared" si="23"/>
        <v>15.5</v>
      </c>
      <c r="S87" s="253">
        <f t="shared" si="23"/>
        <v>-60.8</v>
      </c>
      <c r="T87" s="253">
        <f t="shared" si="23"/>
        <v>2.8</v>
      </c>
      <c r="U87" s="253">
        <f t="shared" si="23"/>
        <v>-8</v>
      </c>
      <c r="V87" s="253">
        <f t="shared" si="23"/>
        <v>-58.6</v>
      </c>
      <c r="W87" s="253">
        <f t="shared" si="23"/>
        <v>-124.6</v>
      </c>
      <c r="X87" s="10"/>
    </row>
    <row r="88" spans="1:24" ht="26.25" thickBot="1">
      <c r="A88" s="10"/>
      <c r="B88" s="60" t="s">
        <v>163</v>
      </c>
      <c r="C88" s="72">
        <f aca="true" t="shared" si="24" ref="C88:H88">SUM(C83:C87)</f>
        <v>7.8</v>
      </c>
      <c r="D88" s="72">
        <f t="shared" si="24"/>
        <v>18.1</v>
      </c>
      <c r="E88" s="72">
        <f t="shared" si="24"/>
        <v>34.8</v>
      </c>
      <c r="F88" s="72">
        <f t="shared" si="24"/>
        <v>17.9</v>
      </c>
      <c r="G88" s="72">
        <f t="shared" si="24"/>
        <v>56.1</v>
      </c>
      <c r="H88" s="72">
        <f t="shared" si="24"/>
        <v>126.9</v>
      </c>
      <c r="I88" s="72">
        <f aca="true" t="shared" si="25" ref="I88:W88">+I83+I87</f>
        <v>30.2</v>
      </c>
      <c r="J88" s="72">
        <f t="shared" si="25"/>
        <v>-4.4</v>
      </c>
      <c r="K88" s="72">
        <f t="shared" si="25"/>
        <v>44.4</v>
      </c>
      <c r="L88" s="72">
        <f t="shared" si="25"/>
        <v>10.3</v>
      </c>
      <c r="M88" s="72">
        <f t="shared" si="25"/>
        <v>68</v>
      </c>
      <c r="N88" s="72">
        <f t="shared" si="25"/>
        <v>38</v>
      </c>
      <c r="O88" s="72">
        <f t="shared" si="25"/>
        <v>34.6</v>
      </c>
      <c r="P88" s="72">
        <f t="shared" si="25"/>
        <v>-36.4</v>
      </c>
      <c r="Q88" s="72">
        <f t="shared" si="25"/>
        <v>-24.3</v>
      </c>
      <c r="R88" s="72">
        <f t="shared" si="25"/>
        <v>11.9</v>
      </c>
      <c r="S88" s="72">
        <f t="shared" si="25"/>
        <v>-82</v>
      </c>
      <c r="T88" s="72">
        <f t="shared" si="25"/>
        <v>-3.8</v>
      </c>
      <c r="U88" s="72">
        <f t="shared" si="25"/>
        <v>-22.4</v>
      </c>
      <c r="V88" s="72">
        <f t="shared" si="25"/>
        <v>-79.7</v>
      </c>
      <c r="W88" s="72">
        <f t="shared" si="25"/>
        <v>-187.9</v>
      </c>
      <c r="X88" s="10"/>
    </row>
    <row r="89" spans="1:24" ht="17.25" customHeight="1">
      <c r="A89" s="10"/>
      <c r="B89" s="14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10"/>
    </row>
    <row r="90" spans="1:24" ht="17.25" customHeight="1">
      <c r="A90" s="10"/>
      <c r="B90" s="16" t="s">
        <v>152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10"/>
    </row>
    <row r="91" spans="1:24" ht="17.25" customHeight="1">
      <c r="A91" s="10"/>
      <c r="B91" s="33" t="s">
        <v>97</v>
      </c>
      <c r="C91" s="74">
        <v>0.2</v>
      </c>
      <c r="D91" s="74">
        <v>3.4</v>
      </c>
      <c r="E91" s="74">
        <v>9.5</v>
      </c>
      <c r="F91" s="74">
        <v>4</v>
      </c>
      <c r="G91" s="74">
        <v>-0.6</v>
      </c>
      <c r="H91" s="74">
        <v>4.2</v>
      </c>
      <c r="I91" s="74">
        <v>11.5</v>
      </c>
      <c r="J91" s="74">
        <v>10</v>
      </c>
      <c r="K91" s="74">
        <v>13.8</v>
      </c>
      <c r="L91" s="74">
        <v>-1.8</v>
      </c>
      <c r="M91" s="74">
        <v>8.4</v>
      </c>
      <c r="N91" s="74">
        <v>21</v>
      </c>
      <c r="O91" s="74">
        <v>11.3</v>
      </c>
      <c r="P91" s="74">
        <v>-14.1</v>
      </c>
      <c r="Q91" s="74">
        <v>-18.4</v>
      </c>
      <c r="R91" s="74">
        <v>-0.6</v>
      </c>
      <c r="S91" s="74">
        <v>-14.1</v>
      </c>
      <c r="T91" s="74">
        <v>-5.1</v>
      </c>
      <c r="U91" s="74">
        <v>-11.2</v>
      </c>
      <c r="V91" s="74">
        <v>-17.2</v>
      </c>
      <c r="W91" s="74">
        <v>-10.6</v>
      </c>
      <c r="X91" s="10"/>
    </row>
    <row r="92" spans="1:24" ht="17.25" customHeight="1">
      <c r="A92" s="10"/>
      <c r="B92" s="21" t="s">
        <v>98</v>
      </c>
      <c r="C92" s="24">
        <v>1.5</v>
      </c>
      <c r="D92" s="24">
        <v>12.3</v>
      </c>
      <c r="E92" s="24">
        <v>19.5</v>
      </c>
      <c r="F92" s="24">
        <v>9.9</v>
      </c>
      <c r="G92" s="24">
        <v>42.7</v>
      </c>
      <c r="H92" s="24">
        <v>23.2</v>
      </c>
      <c r="I92" s="24">
        <v>9</v>
      </c>
      <c r="J92" s="24">
        <v>-12.8</v>
      </c>
      <c r="K92" s="24">
        <v>15.1</v>
      </c>
      <c r="L92" s="24">
        <v>8</v>
      </c>
      <c r="M92" s="24">
        <v>4.7</v>
      </c>
      <c r="N92" s="24">
        <v>4.9</v>
      </c>
      <c r="O92" s="24">
        <v>10.9</v>
      </c>
      <c r="P92" s="24">
        <v>-7.9</v>
      </c>
      <c r="Q92" s="24">
        <v>2.8</v>
      </c>
      <c r="R92" s="24">
        <v>2.6</v>
      </c>
      <c r="S92" s="24">
        <v>-40.6</v>
      </c>
      <c r="T92" s="24">
        <v>2.2</v>
      </c>
      <c r="U92" s="24">
        <v>-6.2</v>
      </c>
      <c r="V92" s="24">
        <v>-47.7</v>
      </c>
      <c r="W92" s="24">
        <v>-20.8</v>
      </c>
      <c r="X92" s="10"/>
    </row>
    <row r="93" spans="1:24" ht="26.25" thickBot="1">
      <c r="A93" s="10"/>
      <c r="B93" s="60" t="s">
        <v>163</v>
      </c>
      <c r="C93" s="72">
        <f aca="true" t="shared" si="26" ref="C93:L93">SUM(C91:C92)</f>
        <v>1.7</v>
      </c>
      <c r="D93" s="72">
        <f t="shared" si="26"/>
        <v>15.7</v>
      </c>
      <c r="E93" s="72">
        <f t="shared" si="26"/>
        <v>29</v>
      </c>
      <c r="F93" s="72">
        <f t="shared" si="26"/>
        <v>13.9</v>
      </c>
      <c r="G93" s="72">
        <f t="shared" si="26"/>
        <v>42.1</v>
      </c>
      <c r="H93" s="72">
        <f t="shared" si="26"/>
        <v>27.4</v>
      </c>
      <c r="I93" s="72">
        <f t="shared" si="26"/>
        <v>20.5</v>
      </c>
      <c r="J93" s="72">
        <f t="shared" si="26"/>
        <v>-2.8</v>
      </c>
      <c r="K93" s="72">
        <f t="shared" si="26"/>
        <v>28.9</v>
      </c>
      <c r="L93" s="72">
        <f t="shared" si="26"/>
        <v>6.2</v>
      </c>
      <c r="M93" s="72">
        <f>SUM(M91:M92)</f>
        <v>13.1</v>
      </c>
      <c r="N93" s="72">
        <f aca="true" t="shared" si="27" ref="N93:W93">SUM(N91:N92)</f>
        <v>25.9</v>
      </c>
      <c r="O93" s="72">
        <f t="shared" si="27"/>
        <v>22.2</v>
      </c>
      <c r="P93" s="72">
        <f t="shared" si="27"/>
        <v>-22</v>
      </c>
      <c r="Q93" s="72">
        <f t="shared" si="27"/>
        <v>-15.6</v>
      </c>
      <c r="R93" s="72">
        <f t="shared" si="27"/>
        <v>2</v>
      </c>
      <c r="S93" s="72">
        <f t="shared" si="27"/>
        <v>-54.7</v>
      </c>
      <c r="T93" s="72">
        <f t="shared" si="27"/>
        <v>-2.9</v>
      </c>
      <c r="U93" s="72">
        <f t="shared" si="27"/>
        <v>-17.4</v>
      </c>
      <c r="V93" s="72">
        <f t="shared" si="27"/>
        <v>-64.9</v>
      </c>
      <c r="W93" s="72">
        <f t="shared" si="27"/>
        <v>-31.4</v>
      </c>
      <c r="X93" s="10"/>
    </row>
    <row r="94" spans="1:24" ht="17.25" customHeight="1">
      <c r="A94" s="10"/>
      <c r="B94" s="14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10"/>
    </row>
    <row r="95" spans="1:24" ht="17.25" customHeight="1">
      <c r="A95" s="10"/>
      <c r="B95" s="16" t="s">
        <v>104</v>
      </c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10"/>
    </row>
    <row r="96" spans="1:24" ht="17.25" customHeight="1">
      <c r="A96" s="10"/>
      <c r="B96" s="33" t="s">
        <v>97</v>
      </c>
      <c r="C96" s="35">
        <v>0.2</v>
      </c>
      <c r="D96" s="35">
        <v>0.8</v>
      </c>
      <c r="E96" s="35">
        <v>2.7</v>
      </c>
      <c r="F96" s="35">
        <v>3.7</v>
      </c>
      <c r="G96" s="74">
        <v>4.2</v>
      </c>
      <c r="H96" s="35">
        <v>4.2</v>
      </c>
      <c r="I96" s="74">
        <v>6.8</v>
      </c>
      <c r="J96" s="74">
        <v>7.1</v>
      </c>
      <c r="K96" s="74">
        <v>9.9</v>
      </c>
      <c r="L96" s="74">
        <v>8.6</v>
      </c>
      <c r="M96" s="35">
        <v>8.6</v>
      </c>
      <c r="N96" s="74">
        <v>10.1</v>
      </c>
      <c r="O96" s="74">
        <v>11</v>
      </c>
      <c r="P96" s="74">
        <v>3.9</v>
      </c>
      <c r="Q96" s="74">
        <v>-0.6</v>
      </c>
      <c r="R96" s="35">
        <f>+Q96</f>
        <v>-0.6</v>
      </c>
      <c r="S96" s="74">
        <v>-8.9</v>
      </c>
      <c r="T96" s="74">
        <v>-12.1</v>
      </c>
      <c r="U96" s="35">
        <v>-11.4</v>
      </c>
      <c r="V96" s="35">
        <v>-10.6</v>
      </c>
      <c r="W96" s="35">
        <f>+V96</f>
        <v>-10.6</v>
      </c>
      <c r="X96" s="10"/>
    </row>
    <row r="97" spans="1:24" ht="17.25" customHeight="1">
      <c r="A97" s="10"/>
      <c r="B97" s="52" t="s">
        <v>98</v>
      </c>
      <c r="C97" s="75">
        <v>1.5</v>
      </c>
      <c r="D97" s="75">
        <v>0.4</v>
      </c>
      <c r="E97" s="75">
        <v>7.7</v>
      </c>
      <c r="F97" s="75">
        <v>10.3</v>
      </c>
      <c r="G97" s="75">
        <v>23.2</v>
      </c>
      <c r="H97" s="75">
        <v>23.2</v>
      </c>
      <c r="I97" s="75">
        <v>22.1</v>
      </c>
      <c r="J97" s="75">
        <v>12.3</v>
      </c>
      <c r="K97" s="75">
        <v>13.8</v>
      </c>
      <c r="L97" s="75">
        <v>5</v>
      </c>
      <c r="M97" s="75">
        <v>5</v>
      </c>
      <c r="N97" s="75">
        <v>4.3</v>
      </c>
      <c r="O97" s="75">
        <v>10.8</v>
      </c>
      <c r="P97" s="75">
        <v>4.4</v>
      </c>
      <c r="Q97" s="75">
        <v>2.6</v>
      </c>
      <c r="R97" s="75">
        <v>2.6</v>
      </c>
      <c r="S97" s="75">
        <v>-8.4</v>
      </c>
      <c r="T97" s="75">
        <v>-10.1</v>
      </c>
      <c r="U97" s="75">
        <v>-9.9</v>
      </c>
      <c r="V97" s="75">
        <v>-20.8</v>
      </c>
      <c r="W97" s="75">
        <f>+V97</f>
        <v>-20.8</v>
      </c>
      <c r="X97" s="10"/>
    </row>
    <row r="98" spans="1:24" ht="26.25" thickBot="1">
      <c r="A98" s="10"/>
      <c r="B98" s="60" t="s">
        <v>108</v>
      </c>
      <c r="C98" s="72">
        <f aca="true" t="shared" si="28" ref="C98:M98">SUM(C96:C97)</f>
        <v>1.7</v>
      </c>
      <c r="D98" s="72">
        <f t="shared" si="28"/>
        <v>1.2</v>
      </c>
      <c r="E98" s="72">
        <f t="shared" si="28"/>
        <v>10.4</v>
      </c>
      <c r="F98" s="72">
        <f t="shared" si="28"/>
        <v>14</v>
      </c>
      <c r="G98" s="72">
        <f t="shared" si="28"/>
        <v>27.4</v>
      </c>
      <c r="H98" s="72">
        <f t="shared" si="28"/>
        <v>27.4</v>
      </c>
      <c r="I98" s="72">
        <f t="shared" si="28"/>
        <v>28.9</v>
      </c>
      <c r="J98" s="72">
        <f t="shared" si="28"/>
        <v>19.4</v>
      </c>
      <c r="K98" s="72">
        <f t="shared" si="28"/>
        <v>23.7</v>
      </c>
      <c r="L98" s="72">
        <f t="shared" si="28"/>
        <v>13.6</v>
      </c>
      <c r="M98" s="72">
        <f t="shared" si="28"/>
        <v>13.6</v>
      </c>
      <c r="N98" s="72">
        <f>SUM(N96:N97)</f>
        <v>14.4</v>
      </c>
      <c r="O98" s="72">
        <f>SUM(O96:O97)</f>
        <v>21.8</v>
      </c>
      <c r="P98" s="72">
        <f>SUM(P96:P97)</f>
        <v>8.3</v>
      </c>
      <c r="Q98" s="72">
        <f aca="true" t="shared" si="29" ref="Q98:W98">SUM(Q96:Q97)</f>
        <v>2</v>
      </c>
      <c r="R98" s="72">
        <f t="shared" si="29"/>
        <v>2</v>
      </c>
      <c r="S98" s="72">
        <f t="shared" si="29"/>
        <v>-17.3</v>
      </c>
      <c r="T98" s="72">
        <f t="shared" si="29"/>
        <v>-22.2</v>
      </c>
      <c r="U98" s="72">
        <f t="shared" si="29"/>
        <v>-21.3</v>
      </c>
      <c r="V98" s="72">
        <f t="shared" si="29"/>
        <v>-31.4</v>
      </c>
      <c r="W98" s="72">
        <f t="shared" si="29"/>
        <v>-31.4</v>
      </c>
      <c r="X98" s="10"/>
    </row>
    <row r="99" spans="1:24" ht="17.25" customHeight="1">
      <c r="A99" s="10"/>
      <c r="B99" s="14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10"/>
    </row>
    <row r="100" spans="1:24" ht="17.25" customHeight="1">
      <c r="A100" s="10"/>
      <c r="B100" s="16" t="s">
        <v>60</v>
      </c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10"/>
    </row>
    <row r="101" spans="1:24" ht="17.25" customHeight="1" thickBot="1">
      <c r="A101" s="10"/>
      <c r="B101" s="46" t="s">
        <v>61</v>
      </c>
      <c r="C101" s="71">
        <v>1.1</v>
      </c>
      <c r="D101" s="71">
        <v>1.3</v>
      </c>
      <c r="E101" s="71">
        <v>1.4</v>
      </c>
      <c r="F101" s="71">
        <v>1.4</v>
      </c>
      <c r="G101" s="71">
        <v>1.4</v>
      </c>
      <c r="H101" s="71">
        <v>1.4</v>
      </c>
      <c r="I101" s="71">
        <v>2</v>
      </c>
      <c r="J101" s="71">
        <v>1.9</v>
      </c>
      <c r="K101" s="71">
        <v>2.1</v>
      </c>
      <c r="L101" s="71">
        <v>2.5</v>
      </c>
      <c r="M101" s="71">
        <v>2.5</v>
      </c>
      <c r="N101" s="71">
        <v>2.9</v>
      </c>
      <c r="O101" s="71">
        <v>3</v>
      </c>
      <c r="P101" s="71">
        <v>3</v>
      </c>
      <c r="Q101" s="71">
        <v>3.3</v>
      </c>
      <c r="R101" s="71">
        <f>+Q101</f>
        <v>3.3</v>
      </c>
      <c r="S101" s="71">
        <v>3.8</v>
      </c>
      <c r="T101" s="71">
        <v>4.1</v>
      </c>
      <c r="U101" s="71">
        <v>4.7</v>
      </c>
      <c r="V101" s="71">
        <v>4</v>
      </c>
      <c r="W101" s="71">
        <f>+V101</f>
        <v>4</v>
      </c>
      <c r="X101" s="10"/>
    </row>
    <row r="102" spans="1:24" ht="17.25" customHeight="1" thickTop="1">
      <c r="A102" s="10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0"/>
    </row>
    <row r="103" spans="1:24" ht="17.25" customHeight="1">
      <c r="A103" s="53"/>
      <c r="B103" s="54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3"/>
    </row>
    <row r="104" spans="1:24" ht="17.25" customHeight="1">
      <c r="A104" s="10"/>
      <c r="B104" s="14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10"/>
    </row>
    <row r="105" spans="1:24" ht="17.25" customHeight="1">
      <c r="A105" s="219" t="str">
        <f>+'Credit Suisse'!A77</f>
        <v>1)</v>
      </c>
      <c r="B105" s="219" t="str">
        <f>+'Credit Suisse'!B77</f>
        <v>Prior periods 2004 - 4Q06 have not been restated to reflect the agreement to sell parts of our global investor business.</v>
      </c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</row>
  </sheetData>
  <sheetProtection/>
  <mergeCells count="1">
    <mergeCell ref="B1:B2"/>
  </mergeCells>
  <conditionalFormatting sqref="C21:W21 M71:W71 I80:W80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fitToHeight="0" fitToWidth="1" horizontalDpi="600" verticalDpi="600" orientation="landscape" pageOrder="overThenDown" paperSize="9" scale="52" r:id="rId1"/>
  <headerFooter alignWithMargins="0">
    <oddFooter>&amp;C&amp;D</oddFooter>
  </headerFooter>
  <rowBreaks count="1" manualBreakCount="1">
    <brk id="56" max="23" man="1"/>
  </rowBreaks>
  <ignoredErrors>
    <ignoredError sqref="R7:R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Credit Suisse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gthurm</dc:creator>
  <cp:keywords/>
  <dc:description/>
  <cp:lastModifiedBy>Marc Buchheister</cp:lastModifiedBy>
  <cp:lastPrinted>2009-02-11T02:11:04Z</cp:lastPrinted>
  <dcterms:created xsi:type="dcterms:W3CDTF">2007-04-25T19:38:13Z</dcterms:created>
  <dcterms:modified xsi:type="dcterms:W3CDTF">2009-02-11T02:13:15Z</dcterms:modified>
  <cp:category/>
  <cp:version/>
  <cp:contentType/>
  <cp:contentStatus/>
</cp:coreProperties>
</file>